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ida\Desktop\"/>
    </mc:Choice>
  </mc:AlternateContent>
  <bookViews>
    <workbookView xWindow="0" yWindow="0" windowWidth="28800" windowHeight="11235"/>
  </bookViews>
  <sheets>
    <sheet name="IENEMUMI" sheetId="1" r:id="rId1"/>
    <sheet name="IZDEVUMI" sheetId="2" r:id="rId2"/>
    <sheet name="IZDEVUMI_EKK" sheetId="3" r:id="rId3"/>
    <sheet name="saistības" sheetId="4" r:id="rId4"/>
  </sheets>
  <externalReferences>
    <externalReference r:id="rId5"/>
  </externalReferences>
  <definedNames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4" l="1"/>
  <c r="Q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S16" i="4"/>
  <c r="P16" i="4"/>
  <c r="T16" i="4" s="1"/>
  <c r="S15" i="4"/>
  <c r="P15" i="4"/>
  <c r="T15" i="4" s="1"/>
  <c r="U15" i="4" s="1"/>
  <c r="S14" i="4"/>
  <c r="P14" i="4"/>
  <c r="T14" i="4" s="1"/>
  <c r="U14" i="4" s="1"/>
  <c r="S13" i="4"/>
  <c r="P13" i="4"/>
  <c r="T13" i="4" s="1"/>
  <c r="U13" i="4" s="1"/>
  <c r="S12" i="4"/>
  <c r="P12" i="4"/>
  <c r="T12" i="4" s="1"/>
  <c r="U12" i="4" s="1"/>
  <c r="S11" i="4"/>
  <c r="S17" i="4" s="1"/>
  <c r="P11" i="4"/>
  <c r="T11" i="4" s="1"/>
  <c r="F410" i="3"/>
  <c r="E410" i="3"/>
  <c r="D410" i="3"/>
  <c r="C410" i="3"/>
  <c r="B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F384" i="3"/>
  <c r="E384" i="3"/>
  <c r="D384" i="3"/>
  <c r="C384" i="3"/>
  <c r="B384" i="3"/>
  <c r="F366" i="3"/>
  <c r="E366" i="3"/>
  <c r="E361" i="3" s="1"/>
  <c r="D366" i="3"/>
  <c r="C366" i="3"/>
  <c r="B366" i="3"/>
  <c r="F362" i="3"/>
  <c r="F361" i="3" s="1"/>
  <c r="E362" i="3"/>
  <c r="D362" i="3"/>
  <c r="C362" i="3"/>
  <c r="B362" i="3"/>
  <c r="B361" i="3" s="1"/>
  <c r="D361" i="3"/>
  <c r="C361" i="3"/>
  <c r="E357" i="3"/>
  <c r="D357" i="3"/>
  <c r="C357" i="3"/>
  <c r="B357" i="3"/>
  <c r="E356" i="3"/>
  <c r="D356" i="3"/>
  <c r="C356" i="3"/>
  <c r="B356" i="3"/>
  <c r="E355" i="3"/>
  <c r="D355" i="3"/>
  <c r="C355" i="3"/>
  <c r="B355" i="3"/>
  <c r="B350" i="3" s="1"/>
  <c r="E354" i="3"/>
  <c r="D354" i="3"/>
  <c r="C354" i="3"/>
  <c r="B354" i="3"/>
  <c r="E353" i="3"/>
  <c r="D353" i="3"/>
  <c r="D350" i="3" s="1"/>
  <c r="C353" i="3"/>
  <c r="B353" i="3"/>
  <c r="E351" i="3"/>
  <c r="E350" i="3" s="1"/>
  <c r="D351" i="3"/>
  <c r="C351" i="3"/>
  <c r="B351" i="3"/>
  <c r="F350" i="3"/>
  <c r="C350" i="3"/>
  <c r="F349" i="3"/>
  <c r="E349" i="3"/>
  <c r="D349" i="3"/>
  <c r="C349" i="3"/>
  <c r="B349" i="3"/>
  <c r="F348" i="3"/>
  <c r="E348" i="3"/>
  <c r="D348" i="3"/>
  <c r="C348" i="3"/>
  <c r="C346" i="3" s="1"/>
  <c r="B348" i="3"/>
  <c r="F347" i="3"/>
  <c r="E347" i="3"/>
  <c r="D347" i="3"/>
  <c r="C347" i="3"/>
  <c r="B347" i="3"/>
  <c r="F346" i="3"/>
  <c r="D346" i="3"/>
  <c r="B346" i="3"/>
  <c r="E345" i="3"/>
  <c r="D345" i="3"/>
  <c r="D342" i="3" s="1"/>
  <c r="C345" i="3"/>
  <c r="B345" i="3"/>
  <c r="E344" i="3"/>
  <c r="E342" i="3" s="1"/>
  <c r="D344" i="3"/>
  <c r="C344" i="3"/>
  <c r="B344" i="3"/>
  <c r="E343" i="3"/>
  <c r="D343" i="3"/>
  <c r="C343" i="3"/>
  <c r="B343" i="3"/>
  <c r="B342" i="3" s="1"/>
  <c r="F342" i="3"/>
  <c r="C342" i="3"/>
  <c r="E341" i="3"/>
  <c r="E340" i="3" s="1"/>
  <c r="D341" i="3"/>
  <c r="C341" i="3"/>
  <c r="B341" i="3"/>
  <c r="F340" i="3"/>
  <c r="D340" i="3"/>
  <c r="C340" i="3"/>
  <c r="B340" i="3"/>
  <c r="E339" i="3"/>
  <c r="C339" i="3"/>
  <c r="C338" i="3" s="1"/>
  <c r="B339" i="3"/>
  <c r="F338" i="3"/>
  <c r="E338" i="3"/>
  <c r="D338" i="3"/>
  <c r="B338" i="3"/>
  <c r="E337" i="3"/>
  <c r="D337" i="3"/>
  <c r="C337" i="3"/>
  <c r="B337" i="3"/>
  <c r="B335" i="3" s="1"/>
  <c r="E336" i="3"/>
  <c r="D336" i="3"/>
  <c r="C336" i="3"/>
  <c r="C335" i="3" s="1"/>
  <c r="B336" i="3"/>
  <c r="E335" i="3"/>
  <c r="D335" i="3"/>
  <c r="E334" i="3"/>
  <c r="E333" i="3" s="1"/>
  <c r="D334" i="3"/>
  <c r="C334" i="3"/>
  <c r="B334" i="3"/>
  <c r="F333" i="3"/>
  <c r="D333" i="3"/>
  <c r="C333" i="3"/>
  <c r="B333" i="3"/>
  <c r="F332" i="3"/>
  <c r="E332" i="3"/>
  <c r="D332" i="3"/>
  <c r="C332" i="3"/>
  <c r="B332" i="3"/>
  <c r="F331" i="3"/>
  <c r="E331" i="3"/>
  <c r="D331" i="3"/>
  <c r="C331" i="3"/>
  <c r="B331" i="3"/>
  <c r="F330" i="3"/>
  <c r="E330" i="3"/>
  <c r="D330" i="3"/>
  <c r="C330" i="3"/>
  <c r="B330" i="3"/>
  <c r="F329" i="3"/>
  <c r="E329" i="3"/>
  <c r="D329" i="3"/>
  <c r="C329" i="3"/>
  <c r="B329" i="3"/>
  <c r="F328" i="3"/>
  <c r="E328" i="3"/>
  <c r="D328" i="3"/>
  <c r="C328" i="3"/>
  <c r="B328" i="3"/>
  <c r="F327" i="3"/>
  <c r="E327" i="3"/>
  <c r="D327" i="3"/>
  <c r="C327" i="3"/>
  <c r="B327" i="3"/>
  <c r="F326" i="3"/>
  <c r="D326" i="3"/>
  <c r="B326" i="3"/>
  <c r="E325" i="3"/>
  <c r="D325" i="3"/>
  <c r="C325" i="3"/>
  <c r="B325" i="3"/>
  <c r="E324" i="3"/>
  <c r="D324" i="3"/>
  <c r="C324" i="3"/>
  <c r="B324" i="3"/>
  <c r="E323" i="3"/>
  <c r="D323" i="3"/>
  <c r="C323" i="3"/>
  <c r="B323" i="3"/>
  <c r="E321" i="3"/>
  <c r="D321" i="3"/>
  <c r="C321" i="3"/>
  <c r="B321" i="3"/>
  <c r="E320" i="3"/>
  <c r="D320" i="3"/>
  <c r="C320" i="3"/>
  <c r="B320" i="3"/>
  <c r="E319" i="3"/>
  <c r="D319" i="3"/>
  <c r="C319" i="3"/>
  <c r="C316" i="3" s="1"/>
  <c r="B319" i="3"/>
  <c r="E318" i="3"/>
  <c r="D318" i="3"/>
  <c r="D316" i="3" s="1"/>
  <c r="C318" i="3"/>
  <c r="B318" i="3"/>
  <c r="E317" i="3"/>
  <c r="E316" i="3" s="1"/>
  <c r="D317" i="3"/>
  <c r="C317" i="3"/>
  <c r="B317" i="3"/>
  <c r="F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B309" i="3" s="1"/>
  <c r="E312" i="3"/>
  <c r="D312" i="3"/>
  <c r="C312" i="3"/>
  <c r="C309" i="3" s="1"/>
  <c r="B312" i="3"/>
  <c r="E311" i="3"/>
  <c r="D311" i="3"/>
  <c r="D309" i="3" s="1"/>
  <c r="C311" i="3"/>
  <c r="B311" i="3"/>
  <c r="E310" i="3"/>
  <c r="E309" i="3" s="1"/>
  <c r="D310" i="3"/>
  <c r="C310" i="3"/>
  <c r="B310" i="3"/>
  <c r="F309" i="3"/>
  <c r="E308" i="3"/>
  <c r="D308" i="3"/>
  <c r="C308" i="3"/>
  <c r="B308" i="3"/>
  <c r="E307" i="3"/>
  <c r="D307" i="3"/>
  <c r="C307" i="3"/>
  <c r="B307" i="3"/>
  <c r="E306" i="3"/>
  <c r="D306" i="3"/>
  <c r="C306" i="3"/>
  <c r="B306" i="3"/>
  <c r="B302" i="3" s="1"/>
  <c r="E305" i="3"/>
  <c r="D305" i="3"/>
  <c r="C305" i="3"/>
  <c r="C302" i="3" s="1"/>
  <c r="B305" i="3"/>
  <c r="E304" i="3"/>
  <c r="D304" i="3"/>
  <c r="D302" i="3" s="1"/>
  <c r="C304" i="3"/>
  <c r="B304" i="3"/>
  <c r="E303" i="3"/>
  <c r="E302" i="3" s="1"/>
  <c r="D303" i="3"/>
  <c r="C303" i="3"/>
  <c r="B303" i="3"/>
  <c r="F302" i="3"/>
  <c r="E301" i="3"/>
  <c r="D301" i="3"/>
  <c r="C301" i="3"/>
  <c r="B301" i="3"/>
  <c r="E300" i="3"/>
  <c r="D300" i="3"/>
  <c r="C300" i="3"/>
  <c r="B300" i="3"/>
  <c r="E299" i="3"/>
  <c r="D299" i="3"/>
  <c r="C299" i="3"/>
  <c r="B299" i="3"/>
  <c r="E298" i="3"/>
  <c r="D298" i="3"/>
  <c r="C298" i="3"/>
  <c r="B298" i="3"/>
  <c r="E297" i="3"/>
  <c r="D297" i="3"/>
  <c r="D293" i="3" s="1"/>
  <c r="C297" i="3"/>
  <c r="B297" i="3"/>
  <c r="E296" i="3"/>
  <c r="D296" i="3"/>
  <c r="C296" i="3"/>
  <c r="B296" i="3"/>
  <c r="E295" i="3"/>
  <c r="D295" i="3"/>
  <c r="C295" i="3"/>
  <c r="B295" i="3"/>
  <c r="B293" i="3" s="1"/>
  <c r="E294" i="3"/>
  <c r="D294" i="3"/>
  <c r="C294" i="3"/>
  <c r="B294" i="3"/>
  <c r="F293" i="3"/>
  <c r="E293" i="3"/>
  <c r="E291" i="3"/>
  <c r="D291" i="3"/>
  <c r="C291" i="3"/>
  <c r="C290" i="3" s="1"/>
  <c r="B291" i="3"/>
  <c r="F290" i="3"/>
  <c r="F358" i="3" s="1"/>
  <c r="E290" i="3"/>
  <c r="D290" i="3"/>
  <c r="D358" i="3" s="1"/>
  <c r="B290" i="3"/>
  <c r="F286" i="3"/>
  <c r="E286" i="3"/>
  <c r="D286" i="3"/>
  <c r="C286" i="3"/>
  <c r="B286" i="3"/>
  <c r="E285" i="3"/>
  <c r="D285" i="3"/>
  <c r="C285" i="3"/>
  <c r="C284" i="3" s="1"/>
  <c r="B285" i="3"/>
  <c r="F284" i="3"/>
  <c r="E284" i="3"/>
  <c r="D284" i="3"/>
  <c r="B284" i="3"/>
  <c r="E283" i="3"/>
  <c r="D283" i="3"/>
  <c r="C283" i="3"/>
  <c r="B283" i="3"/>
  <c r="E282" i="3"/>
  <c r="D282" i="3"/>
  <c r="C282" i="3"/>
  <c r="B282" i="3"/>
  <c r="E281" i="3"/>
  <c r="D281" i="3"/>
  <c r="D277" i="3" s="1"/>
  <c r="C281" i="3"/>
  <c r="B281" i="3"/>
  <c r="E280" i="3"/>
  <c r="D280" i="3"/>
  <c r="C280" i="3"/>
  <c r="B280" i="3"/>
  <c r="E279" i="3"/>
  <c r="D279" i="3"/>
  <c r="C279" i="3"/>
  <c r="B279" i="3"/>
  <c r="B277" i="3" s="1"/>
  <c r="E278" i="3"/>
  <c r="D278" i="3"/>
  <c r="C278" i="3"/>
  <c r="B278" i="3"/>
  <c r="F277" i="3"/>
  <c r="E277" i="3"/>
  <c r="E276" i="3"/>
  <c r="D276" i="3"/>
  <c r="C276" i="3"/>
  <c r="B276" i="3"/>
  <c r="E275" i="3"/>
  <c r="D275" i="3"/>
  <c r="C275" i="3"/>
  <c r="B275" i="3"/>
  <c r="E274" i="3"/>
  <c r="D274" i="3"/>
  <c r="D270" i="3" s="1"/>
  <c r="C274" i="3"/>
  <c r="B274" i="3"/>
  <c r="E273" i="3"/>
  <c r="D273" i="3"/>
  <c r="C273" i="3"/>
  <c r="B273" i="3"/>
  <c r="E272" i="3"/>
  <c r="D272" i="3"/>
  <c r="C272" i="3"/>
  <c r="B272" i="3"/>
  <c r="B270" i="3" s="1"/>
  <c r="E271" i="3"/>
  <c r="D271" i="3"/>
  <c r="C271" i="3"/>
  <c r="B271" i="3"/>
  <c r="F270" i="3"/>
  <c r="E270" i="3"/>
  <c r="E269" i="3"/>
  <c r="D269" i="3"/>
  <c r="C269" i="3"/>
  <c r="B269" i="3"/>
  <c r="E268" i="3"/>
  <c r="D268" i="3"/>
  <c r="C268" i="3"/>
  <c r="B268" i="3"/>
  <c r="E267" i="3"/>
  <c r="D267" i="3"/>
  <c r="C267" i="3"/>
  <c r="B267" i="3"/>
  <c r="E266" i="3"/>
  <c r="E262" i="3" s="1"/>
  <c r="D266" i="3"/>
  <c r="C266" i="3"/>
  <c r="B266" i="3"/>
  <c r="E265" i="3"/>
  <c r="D265" i="3"/>
  <c r="C265" i="3"/>
  <c r="B265" i="3"/>
  <c r="E264" i="3"/>
  <c r="D264" i="3"/>
  <c r="C264" i="3"/>
  <c r="B264" i="3"/>
  <c r="E263" i="3"/>
  <c r="D263" i="3"/>
  <c r="D262" i="3" s="1"/>
  <c r="C263" i="3"/>
  <c r="B263" i="3"/>
  <c r="F262" i="3"/>
  <c r="B262" i="3"/>
  <c r="E261" i="3"/>
  <c r="D261" i="3"/>
  <c r="C261" i="3"/>
  <c r="B261" i="3"/>
  <c r="E260" i="3"/>
  <c r="D260" i="3"/>
  <c r="C260" i="3"/>
  <c r="B260" i="3"/>
  <c r="E259" i="3"/>
  <c r="D259" i="3"/>
  <c r="C259" i="3"/>
  <c r="B259" i="3"/>
  <c r="E258" i="3"/>
  <c r="D258" i="3"/>
  <c r="C258" i="3"/>
  <c r="B258" i="3"/>
  <c r="E256" i="3"/>
  <c r="D256" i="3"/>
  <c r="C256" i="3"/>
  <c r="B256" i="3"/>
  <c r="E255" i="3"/>
  <c r="D255" i="3"/>
  <c r="C255" i="3"/>
  <c r="B255" i="3"/>
  <c r="E254" i="3"/>
  <c r="D254" i="3"/>
  <c r="C254" i="3"/>
  <c r="B254" i="3"/>
  <c r="E253" i="3"/>
  <c r="D253" i="3"/>
  <c r="C253" i="3"/>
  <c r="B253" i="3"/>
  <c r="B251" i="3" s="1"/>
  <c r="E252" i="3"/>
  <c r="D252" i="3"/>
  <c r="C252" i="3"/>
  <c r="B252" i="3"/>
  <c r="F251" i="3"/>
  <c r="E251" i="3"/>
  <c r="E250" i="3"/>
  <c r="D250" i="3"/>
  <c r="C250" i="3"/>
  <c r="B250" i="3"/>
  <c r="E249" i="3"/>
  <c r="D249" i="3"/>
  <c r="C249" i="3"/>
  <c r="C247" i="3" s="1"/>
  <c r="B249" i="3"/>
  <c r="E248" i="3"/>
  <c r="D248" i="3"/>
  <c r="D247" i="3" s="1"/>
  <c r="C248" i="3"/>
  <c r="B248" i="3"/>
  <c r="F247" i="3"/>
  <c r="E247" i="3"/>
  <c r="B247" i="3"/>
  <c r="E246" i="3"/>
  <c r="D246" i="3"/>
  <c r="C246" i="3"/>
  <c r="B246" i="3"/>
  <c r="F245" i="3"/>
  <c r="E245" i="3"/>
  <c r="D245" i="3"/>
  <c r="C245" i="3"/>
  <c r="B245" i="3"/>
  <c r="E244" i="3"/>
  <c r="D244" i="3"/>
  <c r="C244" i="3"/>
  <c r="B244" i="3"/>
  <c r="B237" i="3" s="1"/>
  <c r="E243" i="3"/>
  <c r="D243" i="3"/>
  <c r="C243" i="3"/>
  <c r="B243" i="3"/>
  <c r="F242" i="3"/>
  <c r="E242" i="3"/>
  <c r="D242" i="3"/>
  <c r="C242" i="3"/>
  <c r="B242" i="3"/>
  <c r="F241" i="3"/>
  <c r="E241" i="3"/>
  <c r="D241" i="3"/>
  <c r="C241" i="3"/>
  <c r="B241" i="3"/>
  <c r="F240" i="3"/>
  <c r="E240" i="3"/>
  <c r="D240" i="3"/>
  <c r="C240" i="3"/>
  <c r="B240" i="3"/>
  <c r="F239" i="3"/>
  <c r="E239" i="3"/>
  <c r="D239" i="3"/>
  <c r="C239" i="3"/>
  <c r="C237" i="3" s="1"/>
  <c r="B239" i="3"/>
  <c r="F238" i="3"/>
  <c r="E238" i="3"/>
  <c r="D238" i="3"/>
  <c r="C238" i="3"/>
  <c r="B238" i="3"/>
  <c r="F237" i="3"/>
  <c r="D237" i="3"/>
  <c r="E236" i="3"/>
  <c r="D236" i="3"/>
  <c r="C236" i="3"/>
  <c r="B236" i="3"/>
  <c r="E235" i="3"/>
  <c r="D235" i="3"/>
  <c r="C235" i="3"/>
  <c r="B235" i="3"/>
  <c r="E234" i="3"/>
  <c r="D234" i="3"/>
  <c r="C234" i="3"/>
  <c r="B234" i="3"/>
  <c r="E233" i="3"/>
  <c r="D233" i="3"/>
  <c r="C233" i="3"/>
  <c r="C229" i="3" s="1"/>
  <c r="B233" i="3"/>
  <c r="E232" i="3"/>
  <c r="D232" i="3"/>
  <c r="D229" i="3" s="1"/>
  <c r="C232" i="3"/>
  <c r="B232" i="3"/>
  <c r="E231" i="3"/>
  <c r="D231" i="3"/>
  <c r="C231" i="3"/>
  <c r="B231" i="3"/>
  <c r="E230" i="3"/>
  <c r="D230" i="3"/>
  <c r="C230" i="3"/>
  <c r="B230" i="3"/>
  <c r="F229" i="3"/>
  <c r="E227" i="3"/>
  <c r="D227" i="3"/>
  <c r="C227" i="3"/>
  <c r="C224" i="3" s="1"/>
  <c r="B227" i="3"/>
  <c r="E226" i="3"/>
  <c r="D226" i="3"/>
  <c r="D224" i="3" s="1"/>
  <c r="C226" i="3"/>
  <c r="B226" i="3"/>
  <c r="F224" i="3"/>
  <c r="E224" i="3"/>
  <c r="B224" i="3"/>
  <c r="E223" i="3"/>
  <c r="D223" i="3"/>
  <c r="C223" i="3"/>
  <c r="B223" i="3"/>
  <c r="E222" i="3"/>
  <c r="D222" i="3"/>
  <c r="D220" i="3" s="1"/>
  <c r="C222" i="3"/>
  <c r="B222" i="3"/>
  <c r="E221" i="3"/>
  <c r="E220" i="3" s="1"/>
  <c r="D221" i="3"/>
  <c r="C221" i="3"/>
  <c r="B221" i="3"/>
  <c r="F220" i="3"/>
  <c r="C220" i="3"/>
  <c r="B220" i="3"/>
  <c r="E219" i="3"/>
  <c r="D219" i="3"/>
  <c r="D212" i="3" s="1"/>
  <c r="C219" i="3"/>
  <c r="B219" i="3"/>
  <c r="E218" i="3"/>
  <c r="D218" i="3"/>
  <c r="C218" i="3"/>
  <c r="B218" i="3"/>
  <c r="E217" i="3"/>
  <c r="D217" i="3"/>
  <c r="C217" i="3"/>
  <c r="B217" i="3"/>
  <c r="E216" i="3"/>
  <c r="D216" i="3"/>
  <c r="C216" i="3"/>
  <c r="C212" i="3" s="1"/>
  <c r="B216" i="3"/>
  <c r="E215" i="3"/>
  <c r="D215" i="3"/>
  <c r="C215" i="3"/>
  <c r="B215" i="3"/>
  <c r="E214" i="3"/>
  <c r="E212" i="3" s="1"/>
  <c r="D214" i="3"/>
  <c r="C214" i="3"/>
  <c r="B214" i="3"/>
  <c r="E213" i="3"/>
  <c r="D213" i="3"/>
  <c r="C213" i="3"/>
  <c r="B213" i="3"/>
  <c r="B212" i="3" s="1"/>
  <c r="F212" i="3"/>
  <c r="E211" i="3"/>
  <c r="D211" i="3"/>
  <c r="C211" i="3"/>
  <c r="B211" i="3"/>
  <c r="E210" i="3"/>
  <c r="D210" i="3"/>
  <c r="C210" i="3"/>
  <c r="B210" i="3"/>
  <c r="E209" i="3"/>
  <c r="D209" i="3"/>
  <c r="C209" i="3"/>
  <c r="C205" i="3" s="1"/>
  <c r="B209" i="3"/>
  <c r="E208" i="3"/>
  <c r="D208" i="3"/>
  <c r="C208" i="3"/>
  <c r="B208" i="3"/>
  <c r="E207" i="3"/>
  <c r="E205" i="3" s="1"/>
  <c r="D207" i="3"/>
  <c r="C207" i="3"/>
  <c r="B207" i="3"/>
  <c r="E206" i="3"/>
  <c r="D206" i="3"/>
  <c r="C206" i="3"/>
  <c r="B206" i="3"/>
  <c r="B205" i="3" s="1"/>
  <c r="F205" i="3"/>
  <c r="D205" i="3"/>
  <c r="E204" i="3"/>
  <c r="D204" i="3"/>
  <c r="C204" i="3"/>
  <c r="B204" i="3"/>
  <c r="E203" i="3"/>
  <c r="D203" i="3"/>
  <c r="C203" i="3"/>
  <c r="B203" i="3"/>
  <c r="E202" i="3"/>
  <c r="D202" i="3"/>
  <c r="C202" i="3"/>
  <c r="B202" i="3"/>
  <c r="E201" i="3"/>
  <c r="D201" i="3"/>
  <c r="D197" i="3" s="1"/>
  <c r="C201" i="3"/>
  <c r="B201" i="3"/>
  <c r="E200" i="3"/>
  <c r="E197" i="3" s="1"/>
  <c r="D200" i="3"/>
  <c r="C200" i="3"/>
  <c r="B200" i="3"/>
  <c r="E199" i="3"/>
  <c r="D199" i="3"/>
  <c r="C199" i="3"/>
  <c r="B199" i="3"/>
  <c r="B197" i="3" s="1"/>
  <c r="E198" i="3"/>
  <c r="D198" i="3"/>
  <c r="C198" i="3"/>
  <c r="C197" i="3" s="1"/>
  <c r="B198" i="3"/>
  <c r="F197" i="3"/>
  <c r="E196" i="3"/>
  <c r="D196" i="3"/>
  <c r="C196" i="3"/>
  <c r="B196" i="3"/>
  <c r="E195" i="3"/>
  <c r="D195" i="3"/>
  <c r="C195" i="3"/>
  <c r="B195" i="3"/>
  <c r="E194" i="3"/>
  <c r="D194" i="3"/>
  <c r="C194" i="3"/>
  <c r="B194" i="3"/>
  <c r="E192" i="3"/>
  <c r="E188" i="3" s="1"/>
  <c r="D192" i="3"/>
  <c r="C192" i="3"/>
  <c r="B192" i="3"/>
  <c r="E191" i="3"/>
  <c r="D191" i="3"/>
  <c r="C191" i="3"/>
  <c r="B191" i="3"/>
  <c r="B188" i="3" s="1"/>
  <c r="E190" i="3"/>
  <c r="D190" i="3"/>
  <c r="C190" i="3"/>
  <c r="C188" i="3" s="1"/>
  <c r="B190" i="3"/>
  <c r="E189" i="3"/>
  <c r="D189" i="3"/>
  <c r="D188" i="3" s="1"/>
  <c r="C189" i="3"/>
  <c r="B189" i="3"/>
  <c r="F188" i="3"/>
  <c r="E187" i="3"/>
  <c r="D187" i="3"/>
  <c r="C187" i="3"/>
  <c r="B187" i="3"/>
  <c r="E186" i="3"/>
  <c r="D186" i="3"/>
  <c r="C186" i="3"/>
  <c r="B186" i="3"/>
  <c r="E185" i="3"/>
  <c r="D185" i="3"/>
  <c r="C185" i="3"/>
  <c r="B185" i="3"/>
  <c r="E184" i="3"/>
  <c r="D184" i="3"/>
  <c r="C184" i="3"/>
  <c r="B184" i="3"/>
  <c r="E183" i="3"/>
  <c r="D183" i="3"/>
  <c r="C183" i="3"/>
  <c r="C181" i="3" s="1"/>
  <c r="B183" i="3"/>
  <c r="E182" i="3"/>
  <c r="E181" i="3" s="1"/>
  <c r="D182" i="3"/>
  <c r="C182" i="3"/>
  <c r="B182" i="3"/>
  <c r="F181" i="3"/>
  <c r="B181" i="3"/>
  <c r="E180" i="3"/>
  <c r="D180" i="3"/>
  <c r="C180" i="3"/>
  <c r="B180" i="3"/>
  <c r="E179" i="3"/>
  <c r="D179" i="3"/>
  <c r="D175" i="3" s="1"/>
  <c r="C179" i="3"/>
  <c r="B179" i="3"/>
  <c r="E178" i="3"/>
  <c r="E175" i="3" s="1"/>
  <c r="D178" i="3"/>
  <c r="C178" i="3"/>
  <c r="B178" i="3"/>
  <c r="E177" i="3"/>
  <c r="D177" i="3"/>
  <c r="C177" i="3"/>
  <c r="B177" i="3"/>
  <c r="B175" i="3" s="1"/>
  <c r="E176" i="3"/>
  <c r="D176" i="3"/>
  <c r="C176" i="3"/>
  <c r="B176" i="3"/>
  <c r="F175" i="3"/>
  <c r="E174" i="3"/>
  <c r="D174" i="3"/>
  <c r="C174" i="3"/>
  <c r="B174" i="3"/>
  <c r="E173" i="3"/>
  <c r="D173" i="3"/>
  <c r="C173" i="3"/>
  <c r="C166" i="3" s="1"/>
  <c r="B173" i="3"/>
  <c r="E172" i="3"/>
  <c r="D172" i="3"/>
  <c r="C172" i="3"/>
  <c r="B172" i="3"/>
  <c r="E171" i="3"/>
  <c r="D171" i="3"/>
  <c r="C171" i="3"/>
  <c r="B171" i="3"/>
  <c r="E170" i="3"/>
  <c r="D170" i="3"/>
  <c r="C170" i="3"/>
  <c r="B170" i="3"/>
  <c r="B166" i="3" s="1"/>
  <c r="E169" i="3"/>
  <c r="D169" i="3"/>
  <c r="C169" i="3"/>
  <c r="B169" i="3"/>
  <c r="E168" i="3"/>
  <c r="D168" i="3"/>
  <c r="D166" i="3" s="1"/>
  <c r="C168" i="3"/>
  <c r="B168" i="3"/>
  <c r="E167" i="3"/>
  <c r="D167" i="3"/>
  <c r="C167" i="3"/>
  <c r="B167" i="3"/>
  <c r="F166" i="3"/>
  <c r="E165" i="3"/>
  <c r="D165" i="3"/>
  <c r="C165" i="3"/>
  <c r="B165" i="3"/>
  <c r="E164" i="3"/>
  <c r="D164" i="3"/>
  <c r="C164" i="3"/>
  <c r="B164" i="3"/>
  <c r="E163" i="3"/>
  <c r="D163" i="3"/>
  <c r="C163" i="3"/>
  <c r="B163" i="3"/>
  <c r="E161" i="3"/>
  <c r="D161" i="3"/>
  <c r="C161" i="3"/>
  <c r="C157" i="3" s="1"/>
  <c r="B161" i="3"/>
  <c r="E160" i="3"/>
  <c r="D160" i="3"/>
  <c r="D157" i="3" s="1"/>
  <c r="C160" i="3"/>
  <c r="B160" i="3"/>
  <c r="E159" i="3"/>
  <c r="D159" i="3"/>
  <c r="C159" i="3"/>
  <c r="B159" i="3"/>
  <c r="E158" i="3"/>
  <c r="D158" i="3"/>
  <c r="C158" i="3"/>
  <c r="B158" i="3"/>
  <c r="F157" i="3"/>
  <c r="E156" i="3"/>
  <c r="E149" i="3" s="1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D149" i="3" s="1"/>
  <c r="C153" i="3"/>
  <c r="B153" i="3"/>
  <c r="E152" i="3"/>
  <c r="D152" i="3"/>
  <c r="C152" i="3"/>
  <c r="B152" i="3"/>
  <c r="E151" i="3"/>
  <c r="D151" i="3"/>
  <c r="C151" i="3"/>
  <c r="B151" i="3"/>
  <c r="E150" i="3"/>
  <c r="D150" i="3"/>
  <c r="C150" i="3"/>
  <c r="C149" i="3" s="1"/>
  <c r="B150" i="3"/>
  <c r="F149" i="3"/>
  <c r="F228" i="3" s="1"/>
  <c r="E147" i="3"/>
  <c r="D147" i="3"/>
  <c r="C147" i="3"/>
  <c r="B147" i="3"/>
  <c r="E146" i="3"/>
  <c r="D146" i="3"/>
  <c r="C146" i="3"/>
  <c r="B146" i="3"/>
  <c r="E145" i="3"/>
  <c r="D145" i="3"/>
  <c r="C145" i="3"/>
  <c r="B145" i="3"/>
  <c r="E144" i="3"/>
  <c r="D144" i="3"/>
  <c r="C144" i="3"/>
  <c r="B144" i="3"/>
  <c r="E143" i="3"/>
  <c r="D143" i="3"/>
  <c r="D139" i="3" s="1"/>
  <c r="D148" i="3" s="1"/>
  <c r="C143" i="3"/>
  <c r="B143" i="3"/>
  <c r="E142" i="3"/>
  <c r="E139" i="3" s="1"/>
  <c r="E148" i="3" s="1"/>
  <c r="D142" i="3"/>
  <c r="C142" i="3"/>
  <c r="B142" i="3"/>
  <c r="E141" i="3"/>
  <c r="D141" i="3"/>
  <c r="C141" i="3"/>
  <c r="B141" i="3"/>
  <c r="E140" i="3"/>
  <c r="D140" i="3"/>
  <c r="C140" i="3"/>
  <c r="C139" i="3" s="1"/>
  <c r="C148" i="3" s="1"/>
  <c r="B140" i="3"/>
  <c r="F139" i="3"/>
  <c r="F148" i="3" s="1"/>
  <c r="F137" i="3"/>
  <c r="E137" i="3"/>
  <c r="D137" i="3"/>
  <c r="C137" i="3"/>
  <c r="B137" i="3"/>
  <c r="F136" i="3"/>
  <c r="E136" i="3"/>
  <c r="D136" i="3"/>
  <c r="C136" i="3"/>
  <c r="B136" i="3"/>
  <c r="F135" i="3"/>
  <c r="E135" i="3"/>
  <c r="E131" i="3" s="1"/>
  <c r="D135" i="3"/>
  <c r="C135" i="3"/>
  <c r="B135" i="3"/>
  <c r="F134" i="3"/>
  <c r="E134" i="3"/>
  <c r="D134" i="3"/>
  <c r="C134" i="3"/>
  <c r="B134" i="3"/>
  <c r="F133" i="3"/>
  <c r="E133" i="3"/>
  <c r="D133" i="3"/>
  <c r="C133" i="3"/>
  <c r="B133" i="3"/>
  <c r="F132" i="3"/>
  <c r="E132" i="3"/>
  <c r="D132" i="3"/>
  <c r="C132" i="3"/>
  <c r="B132" i="3"/>
  <c r="F131" i="3"/>
  <c r="D131" i="3"/>
  <c r="B131" i="3"/>
  <c r="F126" i="3"/>
  <c r="E126" i="3"/>
  <c r="D126" i="3"/>
  <c r="C126" i="3"/>
  <c r="B126" i="3"/>
  <c r="F125" i="3"/>
  <c r="E125" i="3"/>
  <c r="D125" i="3"/>
  <c r="C125" i="3"/>
  <c r="B125" i="3"/>
  <c r="E124" i="3"/>
  <c r="E120" i="3" s="1"/>
  <c r="D124" i="3"/>
  <c r="C124" i="3"/>
  <c r="B124" i="3"/>
  <c r="E123" i="3"/>
  <c r="D123" i="3"/>
  <c r="C123" i="3"/>
  <c r="B123" i="3"/>
  <c r="B120" i="3" s="1"/>
  <c r="E122" i="3"/>
  <c r="D122" i="3"/>
  <c r="C122" i="3"/>
  <c r="C120" i="3" s="1"/>
  <c r="B122" i="3"/>
  <c r="E121" i="3"/>
  <c r="D121" i="3"/>
  <c r="D120" i="3" s="1"/>
  <c r="C121" i="3"/>
  <c r="B121" i="3"/>
  <c r="F120" i="3"/>
  <c r="E119" i="3"/>
  <c r="D119" i="3"/>
  <c r="C119" i="3"/>
  <c r="C117" i="3" s="1"/>
  <c r="B119" i="3"/>
  <c r="E118" i="3"/>
  <c r="D118" i="3"/>
  <c r="D117" i="3" s="1"/>
  <c r="C118" i="3"/>
  <c r="B118" i="3"/>
  <c r="F117" i="3"/>
  <c r="E117" i="3"/>
  <c r="B117" i="3"/>
  <c r="E116" i="3"/>
  <c r="D116" i="3"/>
  <c r="C116" i="3"/>
  <c r="B116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E112" i="3"/>
  <c r="D112" i="3"/>
  <c r="C112" i="3"/>
  <c r="B112" i="3"/>
  <c r="E111" i="3"/>
  <c r="D111" i="3"/>
  <c r="D108" i="3" s="1"/>
  <c r="C111" i="3"/>
  <c r="B111" i="3"/>
  <c r="E110" i="3"/>
  <c r="D110" i="3"/>
  <c r="C110" i="3"/>
  <c r="B110" i="3"/>
  <c r="E109" i="3"/>
  <c r="D109" i="3"/>
  <c r="C109" i="3"/>
  <c r="B109" i="3"/>
  <c r="F108" i="3"/>
  <c r="E107" i="3"/>
  <c r="E106" i="3" s="1"/>
  <c r="D107" i="3"/>
  <c r="C107" i="3"/>
  <c r="B107" i="3"/>
  <c r="D106" i="3"/>
  <c r="C106" i="3"/>
  <c r="B106" i="3"/>
  <c r="E105" i="3"/>
  <c r="D105" i="3"/>
  <c r="C105" i="3"/>
  <c r="B105" i="3"/>
  <c r="E104" i="3"/>
  <c r="D104" i="3"/>
  <c r="D100" i="3" s="1"/>
  <c r="C104" i="3"/>
  <c r="B104" i="3"/>
  <c r="E103" i="3"/>
  <c r="D103" i="3"/>
  <c r="C103" i="3"/>
  <c r="B103" i="3"/>
  <c r="E102" i="3"/>
  <c r="D102" i="3"/>
  <c r="C102" i="3"/>
  <c r="B102" i="3"/>
  <c r="B100" i="3" s="1"/>
  <c r="E101" i="3"/>
  <c r="D101" i="3"/>
  <c r="C101" i="3"/>
  <c r="B101" i="3"/>
  <c r="F100" i="3"/>
  <c r="F138" i="3" s="1"/>
  <c r="E100" i="3"/>
  <c r="E97" i="3"/>
  <c r="D97" i="3"/>
  <c r="D95" i="3" s="1"/>
  <c r="C97" i="3"/>
  <c r="B97" i="3"/>
  <c r="E96" i="3"/>
  <c r="E95" i="3" s="1"/>
  <c r="D96" i="3"/>
  <c r="C96" i="3"/>
  <c r="B96" i="3"/>
  <c r="C95" i="3"/>
  <c r="B95" i="3"/>
  <c r="E94" i="3"/>
  <c r="D94" i="3"/>
  <c r="C94" i="3"/>
  <c r="B94" i="3"/>
  <c r="E93" i="3"/>
  <c r="D93" i="3"/>
  <c r="D91" i="3" s="1"/>
  <c r="C93" i="3"/>
  <c r="B93" i="3"/>
  <c r="E92" i="3"/>
  <c r="E91" i="3" s="1"/>
  <c r="E99" i="3" s="1"/>
  <c r="D92" i="3"/>
  <c r="C92" i="3"/>
  <c r="B92" i="3"/>
  <c r="F91" i="3"/>
  <c r="F99" i="3" s="1"/>
  <c r="C91" i="3"/>
  <c r="C99" i="3" s="1"/>
  <c r="B91" i="3"/>
  <c r="B99" i="3" s="1"/>
  <c r="E89" i="3"/>
  <c r="D89" i="3"/>
  <c r="C89" i="3"/>
  <c r="B89" i="3"/>
  <c r="B87" i="3" s="1"/>
  <c r="E88" i="3"/>
  <c r="D88" i="3"/>
  <c r="C88" i="3"/>
  <c r="C87" i="3" s="1"/>
  <c r="B88" i="3"/>
  <c r="F87" i="3"/>
  <c r="E87" i="3"/>
  <c r="D87" i="3"/>
  <c r="E86" i="3"/>
  <c r="D86" i="3"/>
  <c r="C86" i="3"/>
  <c r="B86" i="3"/>
  <c r="B84" i="3" s="1"/>
  <c r="E85" i="3"/>
  <c r="D85" i="3"/>
  <c r="C85" i="3"/>
  <c r="C84" i="3" s="1"/>
  <c r="B85" i="3"/>
  <c r="F84" i="3"/>
  <c r="E84" i="3"/>
  <c r="D84" i="3"/>
  <c r="E83" i="3"/>
  <c r="D83" i="3"/>
  <c r="C83" i="3"/>
  <c r="B83" i="3"/>
  <c r="B79" i="3" s="1"/>
  <c r="E82" i="3"/>
  <c r="D82" i="3"/>
  <c r="C82" i="3"/>
  <c r="B82" i="3"/>
  <c r="E81" i="3"/>
  <c r="D81" i="3"/>
  <c r="D79" i="3" s="1"/>
  <c r="C81" i="3"/>
  <c r="B81" i="3"/>
  <c r="E80" i="3"/>
  <c r="E79" i="3" s="1"/>
  <c r="D80" i="3"/>
  <c r="C80" i="3"/>
  <c r="B80" i="3"/>
  <c r="F79" i="3"/>
  <c r="C79" i="3"/>
  <c r="E78" i="3"/>
  <c r="D78" i="3"/>
  <c r="D71" i="3" s="1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C71" i="3" s="1"/>
  <c r="B75" i="3"/>
  <c r="E74" i="3"/>
  <c r="D74" i="3"/>
  <c r="C74" i="3"/>
  <c r="B74" i="3"/>
  <c r="E73" i="3"/>
  <c r="E71" i="3" s="1"/>
  <c r="D73" i="3"/>
  <c r="C73" i="3"/>
  <c r="B73" i="3"/>
  <c r="E72" i="3"/>
  <c r="D72" i="3"/>
  <c r="C72" i="3"/>
  <c r="B72" i="3"/>
  <c r="B71" i="3" s="1"/>
  <c r="F71" i="3"/>
  <c r="E70" i="3"/>
  <c r="E68" i="3" s="1"/>
  <c r="D70" i="3"/>
  <c r="C70" i="3"/>
  <c r="B70" i="3"/>
  <c r="E69" i="3"/>
  <c r="D69" i="3"/>
  <c r="C69" i="3"/>
  <c r="B69" i="3"/>
  <c r="B68" i="3" s="1"/>
  <c r="F68" i="3"/>
  <c r="D68" i="3"/>
  <c r="C68" i="3"/>
  <c r="E66" i="3"/>
  <c r="E63" i="3" s="1"/>
  <c r="F63" i="3"/>
  <c r="D63" i="3"/>
  <c r="C63" i="3"/>
  <c r="B63" i="3"/>
  <c r="F62" i="3"/>
  <c r="E62" i="3"/>
  <c r="D62" i="3"/>
  <c r="C62" i="3"/>
  <c r="B62" i="3"/>
  <c r="F61" i="3"/>
  <c r="E61" i="3"/>
  <c r="D61" i="3"/>
  <c r="C61" i="3"/>
  <c r="B61" i="3"/>
  <c r="F60" i="3"/>
  <c r="E60" i="3"/>
  <c r="D60" i="3"/>
  <c r="D58" i="3" s="1"/>
  <c r="C60" i="3"/>
  <c r="B60" i="3"/>
  <c r="F59" i="3"/>
  <c r="E59" i="3"/>
  <c r="D59" i="3"/>
  <c r="C59" i="3"/>
  <c r="B59" i="3"/>
  <c r="B58" i="3" s="1"/>
  <c r="E58" i="3"/>
  <c r="C58" i="3"/>
  <c r="E57" i="3"/>
  <c r="E53" i="3" s="1"/>
  <c r="D57" i="3"/>
  <c r="C57" i="3"/>
  <c r="B57" i="3"/>
  <c r="E56" i="3"/>
  <c r="D56" i="3"/>
  <c r="C56" i="3"/>
  <c r="B56" i="3"/>
  <c r="B53" i="3" s="1"/>
  <c r="E55" i="3"/>
  <c r="D55" i="3"/>
  <c r="C55" i="3"/>
  <c r="C53" i="3" s="1"/>
  <c r="B55" i="3"/>
  <c r="E54" i="3"/>
  <c r="D54" i="3"/>
  <c r="D53" i="3" s="1"/>
  <c r="C54" i="3"/>
  <c r="B54" i="3"/>
  <c r="F53" i="3"/>
  <c r="F52" i="3"/>
  <c r="E52" i="3"/>
  <c r="D52" i="3"/>
  <c r="D50" i="3" s="1"/>
  <c r="C52" i="3"/>
  <c r="B52" i="3"/>
  <c r="E51" i="3"/>
  <c r="E50" i="3" s="1"/>
  <c r="D51" i="3"/>
  <c r="C51" i="3"/>
  <c r="B51" i="3"/>
  <c r="F50" i="3"/>
  <c r="C50" i="3"/>
  <c r="B50" i="3"/>
  <c r="F49" i="3"/>
  <c r="E49" i="3"/>
  <c r="E47" i="3" s="1"/>
  <c r="D49" i="3"/>
  <c r="C49" i="3"/>
  <c r="B49" i="3"/>
  <c r="F48" i="3"/>
  <c r="E48" i="3"/>
  <c r="D48" i="3"/>
  <c r="C48" i="3"/>
  <c r="C47" i="3" s="1"/>
  <c r="B48" i="3"/>
  <c r="F47" i="3"/>
  <c r="D47" i="3"/>
  <c r="B47" i="3"/>
  <c r="F46" i="3"/>
  <c r="E46" i="3"/>
  <c r="D46" i="3"/>
  <c r="C46" i="3"/>
  <c r="C45" i="3" s="1"/>
  <c r="B46" i="3"/>
  <c r="F45" i="3"/>
  <c r="E45" i="3"/>
  <c r="D45" i="3"/>
  <c r="B45" i="3"/>
  <c r="F44" i="3"/>
  <c r="E44" i="3"/>
  <c r="D44" i="3"/>
  <c r="C44" i="3"/>
  <c r="B44" i="3"/>
  <c r="F43" i="3"/>
  <c r="E43" i="3"/>
  <c r="E41" i="3" s="1"/>
  <c r="E90" i="3" s="1"/>
  <c r="D43" i="3"/>
  <c r="C43" i="3"/>
  <c r="B43" i="3"/>
  <c r="F42" i="3"/>
  <c r="E42" i="3"/>
  <c r="D42" i="3"/>
  <c r="C42" i="3"/>
  <c r="B42" i="3"/>
  <c r="F41" i="3"/>
  <c r="D41" i="3"/>
  <c r="B41" i="3"/>
  <c r="F38" i="3"/>
  <c r="E38" i="3"/>
  <c r="D38" i="3"/>
  <c r="C38" i="3"/>
  <c r="B38" i="3"/>
  <c r="E37" i="3"/>
  <c r="D37" i="3"/>
  <c r="C37" i="3"/>
  <c r="C36" i="3" s="1"/>
  <c r="B37" i="3"/>
  <c r="B36" i="3" s="1"/>
  <c r="F36" i="3"/>
  <c r="E36" i="3"/>
  <c r="D36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F29" i="3" s="1"/>
  <c r="E30" i="3"/>
  <c r="D30" i="3"/>
  <c r="C30" i="3"/>
  <c r="C29" i="3" s="1"/>
  <c r="B30" i="3"/>
  <c r="B29" i="3" s="1"/>
  <c r="E29" i="3"/>
  <c r="D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B21" i="3" s="1"/>
  <c r="E22" i="3"/>
  <c r="D22" i="3"/>
  <c r="D21" i="3" s="1"/>
  <c r="C22" i="3"/>
  <c r="C21" i="3" s="1"/>
  <c r="B22" i="3"/>
  <c r="F21" i="3"/>
  <c r="E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D10" i="3" s="1"/>
  <c r="D40" i="3" s="1"/>
  <c r="C14" i="3"/>
  <c r="B14" i="3"/>
  <c r="E13" i="3"/>
  <c r="D13" i="3"/>
  <c r="C13" i="3"/>
  <c r="B13" i="3"/>
  <c r="E12" i="3"/>
  <c r="D12" i="3"/>
  <c r="C12" i="3"/>
  <c r="B12" i="3"/>
  <c r="B10" i="3" s="1"/>
  <c r="E11" i="3"/>
  <c r="D11" i="3"/>
  <c r="C11" i="3"/>
  <c r="C10" i="3" s="1"/>
  <c r="C40" i="3" s="1"/>
  <c r="B11" i="3"/>
  <c r="F10" i="3"/>
  <c r="E10" i="3"/>
  <c r="E40" i="3" s="1"/>
  <c r="E110" i="2"/>
  <c r="E109" i="2"/>
  <c r="F104" i="2"/>
  <c r="E104" i="2"/>
  <c r="D104" i="2"/>
  <c r="C104" i="2"/>
  <c r="B104" i="2"/>
  <c r="G99" i="2"/>
  <c r="G98" i="2"/>
  <c r="G96" i="2"/>
  <c r="G95" i="2"/>
  <c r="G93" i="2"/>
  <c r="G92" i="2"/>
  <c r="G90" i="2"/>
  <c r="G89" i="2"/>
  <c r="G85" i="2"/>
  <c r="F85" i="2"/>
  <c r="E85" i="2"/>
  <c r="D85" i="2"/>
  <c r="C85" i="2"/>
  <c r="B85" i="2"/>
  <c r="F81" i="2"/>
  <c r="E81" i="2"/>
  <c r="D81" i="2"/>
  <c r="D80" i="2" s="1"/>
  <c r="C81" i="2"/>
  <c r="C80" i="2" s="1"/>
  <c r="B81" i="2"/>
  <c r="F80" i="2"/>
  <c r="E80" i="2"/>
  <c r="B80" i="2"/>
  <c r="G76" i="2"/>
  <c r="F76" i="2"/>
  <c r="E76" i="2"/>
  <c r="D76" i="2"/>
  <c r="C76" i="2"/>
  <c r="B76" i="2"/>
  <c r="F75" i="2"/>
  <c r="E75" i="2"/>
  <c r="G75" i="2" s="1"/>
  <c r="D75" i="2"/>
  <c r="C75" i="2"/>
  <c r="B75" i="2"/>
  <c r="F74" i="2"/>
  <c r="E74" i="2"/>
  <c r="G74" i="2" s="1"/>
  <c r="D74" i="2"/>
  <c r="C74" i="2"/>
  <c r="B74" i="2"/>
  <c r="G73" i="2"/>
  <c r="F73" i="2"/>
  <c r="E73" i="2"/>
  <c r="D73" i="2"/>
  <c r="C73" i="2"/>
  <c r="B73" i="2"/>
  <c r="F72" i="2"/>
  <c r="E72" i="2"/>
  <c r="C72" i="2"/>
  <c r="B72" i="2"/>
  <c r="G71" i="2"/>
  <c r="F71" i="2"/>
  <c r="E71" i="2"/>
  <c r="D71" i="2"/>
  <c r="C71" i="2"/>
  <c r="B71" i="2"/>
  <c r="G69" i="2"/>
  <c r="F69" i="2"/>
  <c r="E69" i="2"/>
  <c r="D69" i="2"/>
  <c r="C69" i="2"/>
  <c r="B69" i="2"/>
  <c r="F68" i="2"/>
  <c r="E68" i="2"/>
  <c r="G68" i="2" s="1"/>
  <c r="D68" i="2"/>
  <c r="C68" i="2"/>
  <c r="B68" i="2"/>
  <c r="F67" i="2"/>
  <c r="E67" i="2"/>
  <c r="G67" i="2" s="1"/>
  <c r="D67" i="2"/>
  <c r="C67" i="2"/>
  <c r="B67" i="2"/>
  <c r="G66" i="2"/>
  <c r="F66" i="2"/>
  <c r="E66" i="2"/>
  <c r="D66" i="2"/>
  <c r="C66" i="2"/>
  <c r="C77" i="2" s="1"/>
  <c r="B66" i="2"/>
  <c r="G65" i="2"/>
  <c r="F65" i="2"/>
  <c r="E65" i="2"/>
  <c r="D65" i="2"/>
  <c r="C65" i="2"/>
  <c r="B65" i="2"/>
  <c r="F64" i="2"/>
  <c r="E64" i="2"/>
  <c r="G64" i="2" s="1"/>
  <c r="D64" i="2"/>
  <c r="C64" i="2"/>
  <c r="B64" i="2"/>
  <c r="F63" i="2"/>
  <c r="F77" i="2" s="1"/>
  <c r="E63" i="2"/>
  <c r="G63" i="2" s="1"/>
  <c r="G77" i="2" s="1"/>
  <c r="D63" i="2"/>
  <c r="D77" i="2" s="1"/>
  <c r="C63" i="2"/>
  <c r="B63" i="2"/>
  <c r="B77" i="2" s="1"/>
  <c r="G61" i="2"/>
  <c r="F61" i="2"/>
  <c r="E61" i="2"/>
  <c r="D61" i="2"/>
  <c r="C61" i="2"/>
  <c r="B61" i="2"/>
  <c r="F60" i="2"/>
  <c r="E60" i="2"/>
  <c r="G60" i="2" s="1"/>
  <c r="D60" i="2"/>
  <c r="C60" i="2"/>
  <c r="B60" i="2"/>
  <c r="F59" i="2"/>
  <c r="E59" i="2"/>
  <c r="G59" i="2" s="1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F56" i="2"/>
  <c r="E56" i="2"/>
  <c r="G56" i="2" s="1"/>
  <c r="D56" i="2"/>
  <c r="C56" i="2"/>
  <c r="B56" i="2"/>
  <c r="F55" i="2"/>
  <c r="E55" i="2"/>
  <c r="G55" i="2" s="1"/>
  <c r="D55" i="2"/>
  <c r="D54" i="2" s="1"/>
  <c r="D62" i="2" s="1"/>
  <c r="C55" i="2"/>
  <c r="B55" i="2"/>
  <c r="F54" i="2"/>
  <c r="C54" i="2"/>
  <c r="C62" i="2" s="1"/>
  <c r="B54" i="2"/>
  <c r="G53" i="2"/>
  <c r="F53" i="2"/>
  <c r="F62" i="2" s="1"/>
  <c r="E53" i="2"/>
  <c r="D53" i="2"/>
  <c r="C53" i="2"/>
  <c r="B53" i="2"/>
  <c r="B62" i="2" s="1"/>
  <c r="F51" i="2"/>
  <c r="E51" i="2"/>
  <c r="G51" i="2" s="1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F48" i="2"/>
  <c r="E48" i="2"/>
  <c r="G48" i="2" s="1"/>
  <c r="D48" i="2"/>
  <c r="C48" i="2"/>
  <c r="B48" i="2"/>
  <c r="F47" i="2"/>
  <c r="E47" i="2"/>
  <c r="G47" i="2" s="1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F44" i="2"/>
  <c r="E44" i="2"/>
  <c r="G44" i="2" s="1"/>
  <c r="D44" i="2"/>
  <c r="C44" i="2"/>
  <c r="B44" i="2"/>
  <c r="F43" i="2"/>
  <c r="E43" i="2"/>
  <c r="G43" i="2" s="1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D52" i="2" s="1"/>
  <c r="C41" i="2"/>
  <c r="C52" i="2" s="1"/>
  <c r="B41" i="2"/>
  <c r="B52" i="2" s="1"/>
  <c r="F40" i="2"/>
  <c r="E40" i="2"/>
  <c r="B40" i="2"/>
  <c r="F39" i="2"/>
  <c r="E39" i="2"/>
  <c r="G39" i="2" s="1"/>
  <c r="G40" i="2" s="1"/>
  <c r="D39" i="2"/>
  <c r="D40" i="2" s="1"/>
  <c r="C39" i="2"/>
  <c r="C40" i="2" s="1"/>
  <c r="B39" i="2"/>
  <c r="G36" i="2"/>
  <c r="F36" i="2"/>
  <c r="E36" i="2"/>
  <c r="D36" i="2"/>
  <c r="C36" i="2"/>
  <c r="B36" i="2"/>
  <c r="F35" i="2"/>
  <c r="E35" i="2"/>
  <c r="G35" i="2" s="1"/>
  <c r="F34" i="2"/>
  <c r="E34" i="2"/>
  <c r="G34" i="2" s="1"/>
  <c r="D34" i="2"/>
  <c r="C34" i="2"/>
  <c r="B34" i="2"/>
  <c r="F33" i="2"/>
  <c r="E33" i="2"/>
  <c r="D33" i="2"/>
  <c r="C33" i="2"/>
  <c r="B33" i="2"/>
  <c r="G32" i="2"/>
  <c r="F32" i="2"/>
  <c r="E32" i="2"/>
  <c r="D32" i="2"/>
  <c r="C32" i="2"/>
  <c r="C38" i="2" s="1"/>
  <c r="B32" i="2"/>
  <c r="G31" i="2"/>
  <c r="F31" i="2"/>
  <c r="E31" i="2"/>
  <c r="D31" i="2"/>
  <c r="C31" i="2"/>
  <c r="B31" i="2"/>
  <c r="F30" i="2"/>
  <c r="F38" i="2" s="1"/>
  <c r="E30" i="2"/>
  <c r="D30" i="2"/>
  <c r="C30" i="2"/>
  <c r="B30" i="2"/>
  <c r="B38" i="2" s="1"/>
  <c r="G28" i="2"/>
  <c r="G29" i="2" s="1"/>
  <c r="F28" i="2"/>
  <c r="E28" i="2"/>
  <c r="D28" i="2"/>
  <c r="C28" i="2"/>
  <c r="B28" i="2"/>
  <c r="F27" i="2"/>
  <c r="F29" i="2" s="1"/>
  <c r="E27" i="2"/>
  <c r="E29" i="2" s="1"/>
  <c r="D27" i="2"/>
  <c r="D29" i="2" s="1"/>
  <c r="C27" i="2"/>
  <c r="C29" i="2" s="1"/>
  <c r="B27" i="2"/>
  <c r="B29" i="2" s="1"/>
  <c r="G25" i="2"/>
  <c r="F25" i="2"/>
  <c r="E25" i="2"/>
  <c r="D25" i="2"/>
  <c r="C25" i="2"/>
  <c r="B25" i="2"/>
  <c r="F24" i="2"/>
  <c r="E24" i="2"/>
  <c r="G24" i="2" s="1"/>
  <c r="D24" i="2"/>
  <c r="C24" i="2"/>
  <c r="B24" i="2"/>
  <c r="F23" i="2"/>
  <c r="E23" i="2"/>
  <c r="G23" i="2" s="1"/>
  <c r="D23" i="2"/>
  <c r="C23" i="2"/>
  <c r="B23" i="2"/>
  <c r="G22" i="2"/>
  <c r="F22" i="2"/>
  <c r="E22" i="2"/>
  <c r="D22" i="2"/>
  <c r="C22" i="2"/>
  <c r="B22" i="2"/>
  <c r="G21" i="2"/>
  <c r="F21" i="2"/>
  <c r="E21" i="2"/>
  <c r="G20" i="2"/>
  <c r="F20" i="2"/>
  <c r="E20" i="2"/>
  <c r="D20" i="2"/>
  <c r="C20" i="2"/>
  <c r="B20" i="2"/>
  <c r="F19" i="2"/>
  <c r="E19" i="2"/>
  <c r="G19" i="2" s="1"/>
  <c r="D19" i="2"/>
  <c r="C19" i="2"/>
  <c r="B19" i="2"/>
  <c r="F18" i="2"/>
  <c r="E18" i="2"/>
  <c r="D18" i="2"/>
  <c r="C18" i="2"/>
  <c r="B18" i="2"/>
  <c r="G17" i="2"/>
  <c r="F17" i="2"/>
  <c r="E17" i="2"/>
  <c r="D17" i="2"/>
  <c r="C17" i="2"/>
  <c r="C26" i="2" s="1"/>
  <c r="B17" i="2"/>
  <c r="G16" i="2"/>
  <c r="F16" i="2"/>
  <c r="E16" i="2"/>
  <c r="D16" i="2"/>
  <c r="C16" i="2"/>
  <c r="B16" i="2"/>
  <c r="F15" i="2"/>
  <c r="E15" i="2"/>
  <c r="G15" i="2" s="1"/>
  <c r="D15" i="2"/>
  <c r="C15" i="2"/>
  <c r="B15" i="2"/>
  <c r="F14" i="2"/>
  <c r="F26" i="2" s="1"/>
  <c r="E14" i="2"/>
  <c r="D14" i="2"/>
  <c r="C14" i="2"/>
  <c r="B14" i="2"/>
  <c r="B26" i="2" s="1"/>
  <c r="D12" i="2"/>
  <c r="C12" i="2"/>
  <c r="B12" i="2"/>
  <c r="G11" i="2"/>
  <c r="F11" i="2"/>
  <c r="E11" i="2"/>
  <c r="D11" i="2"/>
  <c r="C11" i="2"/>
  <c r="B11" i="2"/>
  <c r="F10" i="2"/>
  <c r="E10" i="2"/>
  <c r="G10" i="2" s="1"/>
  <c r="D10" i="2"/>
  <c r="C10" i="2"/>
  <c r="B10" i="2"/>
  <c r="F9" i="2"/>
  <c r="E9" i="2"/>
  <c r="D9" i="2"/>
  <c r="C9" i="2"/>
  <c r="B9" i="2"/>
  <c r="G8" i="2"/>
  <c r="F8" i="2"/>
  <c r="F13" i="2" s="1"/>
  <c r="E8" i="2"/>
  <c r="E13" i="2" s="1"/>
  <c r="D8" i="2"/>
  <c r="C8" i="2"/>
  <c r="C13" i="2" s="1"/>
  <c r="B8" i="2"/>
  <c r="B13" i="2" s="1"/>
  <c r="G101" i="1"/>
  <c r="F101" i="1"/>
  <c r="E101" i="1"/>
  <c r="D101" i="1"/>
  <c r="C101" i="1"/>
  <c r="G99" i="1"/>
  <c r="C99" i="1"/>
  <c r="G98" i="1"/>
  <c r="F98" i="1"/>
  <c r="E98" i="1"/>
  <c r="D98" i="1"/>
  <c r="C98" i="1"/>
  <c r="G94" i="1"/>
  <c r="E94" i="1"/>
  <c r="E99" i="1" s="1"/>
  <c r="D94" i="1"/>
  <c r="D99" i="1" s="1"/>
  <c r="C94" i="1"/>
  <c r="F80" i="1"/>
  <c r="F94" i="1" s="1"/>
  <c r="F99" i="1" s="1"/>
  <c r="G63" i="1"/>
  <c r="F63" i="1"/>
  <c r="E63" i="1"/>
  <c r="D63" i="1"/>
  <c r="C63" i="1"/>
  <c r="G60" i="1"/>
  <c r="E60" i="1"/>
  <c r="D60" i="1"/>
  <c r="C60" i="1"/>
  <c r="F51" i="1"/>
  <c r="F50" i="1"/>
  <c r="F43" i="1"/>
  <c r="F42" i="1"/>
  <c r="F60" i="1" s="1"/>
  <c r="G37" i="1"/>
  <c r="F37" i="1"/>
  <c r="E37" i="1"/>
  <c r="D37" i="1"/>
  <c r="C37" i="1"/>
  <c r="G30" i="1"/>
  <c r="G61" i="1" s="1"/>
  <c r="F30" i="1"/>
  <c r="E30" i="1"/>
  <c r="E61" i="1" s="1"/>
  <c r="D30" i="1"/>
  <c r="D61" i="1" s="1"/>
  <c r="C30" i="1"/>
  <c r="C61" i="1" s="1"/>
  <c r="G28" i="1"/>
  <c r="F28" i="1"/>
  <c r="E28" i="1"/>
  <c r="D28" i="1"/>
  <c r="C28" i="1"/>
  <c r="G25" i="1"/>
  <c r="E25" i="1"/>
  <c r="D25" i="1"/>
  <c r="C25" i="1"/>
  <c r="F21" i="1"/>
  <c r="F25" i="1" s="1"/>
  <c r="G19" i="1"/>
  <c r="F19" i="1"/>
  <c r="C19" i="1"/>
  <c r="G18" i="1"/>
  <c r="F18" i="1"/>
  <c r="E18" i="1"/>
  <c r="E19" i="1" s="1"/>
  <c r="E102" i="1" s="1"/>
  <c r="D18" i="1"/>
  <c r="D19" i="1" s="1"/>
  <c r="C18" i="1"/>
  <c r="G10" i="1"/>
  <c r="F10" i="1"/>
  <c r="U20" i="4" l="1"/>
  <c r="T17" i="4"/>
  <c r="U11" i="4"/>
  <c r="P17" i="4"/>
  <c r="B40" i="3"/>
  <c r="F40" i="3"/>
  <c r="F359" i="3" s="1"/>
  <c r="D90" i="3"/>
  <c r="D359" i="3" s="1"/>
  <c r="D387" i="3" s="1"/>
  <c r="D388" i="3" s="1"/>
  <c r="C41" i="3"/>
  <c r="C90" i="3" s="1"/>
  <c r="F58" i="3"/>
  <c r="D99" i="3"/>
  <c r="D138" i="3"/>
  <c r="B108" i="3"/>
  <c r="E108" i="3"/>
  <c r="C131" i="3"/>
  <c r="B139" i="3"/>
  <c r="B148" i="3" s="1"/>
  <c r="C175" i="3"/>
  <c r="D181" i="3"/>
  <c r="D228" i="3" s="1"/>
  <c r="E326" i="3"/>
  <c r="B90" i="3"/>
  <c r="C228" i="3"/>
  <c r="B138" i="3"/>
  <c r="D289" i="3"/>
  <c r="E138" i="3"/>
  <c r="F90" i="3"/>
  <c r="G61" i="3"/>
  <c r="C100" i="3"/>
  <c r="C108" i="3"/>
  <c r="B149" i="3"/>
  <c r="B157" i="3"/>
  <c r="E157" i="3"/>
  <c r="E228" i="3" s="1"/>
  <c r="E166" i="3"/>
  <c r="F289" i="3"/>
  <c r="B229" i="3"/>
  <c r="B289" i="3" s="1"/>
  <c r="E229" i="3"/>
  <c r="D251" i="3"/>
  <c r="E358" i="3"/>
  <c r="E237" i="3"/>
  <c r="C326" i="3"/>
  <c r="E346" i="3"/>
  <c r="G410" i="3"/>
  <c r="C251" i="3"/>
  <c r="C289" i="3" s="1"/>
  <c r="C262" i="3"/>
  <c r="C270" i="3"/>
  <c r="C277" i="3"/>
  <c r="B358" i="3"/>
  <c r="C293" i="3"/>
  <c r="C358" i="3" s="1"/>
  <c r="B316" i="3"/>
  <c r="E38" i="2"/>
  <c r="G30" i="2"/>
  <c r="G33" i="2"/>
  <c r="F78" i="2"/>
  <c r="H10" i="2" s="1"/>
  <c r="D13" i="2"/>
  <c r="D26" i="2"/>
  <c r="D78" i="2" s="1"/>
  <c r="D106" i="2" s="1"/>
  <c r="D107" i="2" s="1"/>
  <c r="G18" i="2"/>
  <c r="D38" i="2"/>
  <c r="G52" i="2"/>
  <c r="H44" i="2"/>
  <c r="C78" i="2"/>
  <c r="C106" i="2" s="1"/>
  <c r="C107" i="2" s="1"/>
  <c r="H34" i="2"/>
  <c r="G9" i="2"/>
  <c r="G13" i="2" s="1"/>
  <c r="B78" i="2"/>
  <c r="B106" i="2" s="1"/>
  <c r="B107" i="2" s="1"/>
  <c r="G14" i="2"/>
  <c r="G26" i="2" s="1"/>
  <c r="H16" i="2"/>
  <c r="H61" i="2"/>
  <c r="F52" i="2"/>
  <c r="E52" i="2"/>
  <c r="E26" i="2"/>
  <c r="E54" i="2"/>
  <c r="G54" i="2" s="1"/>
  <c r="G62" i="2" s="1"/>
  <c r="E77" i="2"/>
  <c r="G102" i="1"/>
  <c r="F102" i="1"/>
  <c r="H28" i="1" s="1"/>
  <c r="D102" i="1"/>
  <c r="C102" i="1"/>
  <c r="F61" i="1"/>
  <c r="F387" i="3" l="1"/>
  <c r="F388" i="3" s="1"/>
  <c r="G354" i="3"/>
  <c r="G336" i="3"/>
  <c r="G324" i="3"/>
  <c r="G319" i="3"/>
  <c r="G312" i="3"/>
  <c r="G305" i="3"/>
  <c r="G298" i="3"/>
  <c r="G294" i="3"/>
  <c r="G291" i="3"/>
  <c r="G290" i="3" s="1"/>
  <c r="G285" i="3"/>
  <c r="G284" i="3" s="1"/>
  <c r="G282" i="3"/>
  <c r="G278" i="3"/>
  <c r="G275" i="3"/>
  <c r="G271" i="3"/>
  <c r="G268" i="3"/>
  <c r="G264" i="3"/>
  <c r="G261" i="3"/>
  <c r="G256" i="3"/>
  <c r="G252" i="3"/>
  <c r="G249" i="3"/>
  <c r="G246" i="3"/>
  <c r="G243" i="3"/>
  <c r="G233" i="3"/>
  <c r="G227" i="3"/>
  <c r="G223" i="3"/>
  <c r="G216" i="3"/>
  <c r="G209" i="3"/>
  <c r="G202" i="3"/>
  <c r="G198" i="3"/>
  <c r="G195" i="3"/>
  <c r="G190" i="3"/>
  <c r="G187" i="3"/>
  <c r="G357" i="3"/>
  <c r="G353" i="3"/>
  <c r="G345" i="3"/>
  <c r="G339" i="3"/>
  <c r="G338" i="3" s="1"/>
  <c r="G323" i="3"/>
  <c r="G318" i="3"/>
  <c r="G315" i="3"/>
  <c r="G311" i="3"/>
  <c r="G308" i="3"/>
  <c r="G304" i="3"/>
  <c r="G301" i="3"/>
  <c r="G297" i="3"/>
  <c r="G287" i="3"/>
  <c r="G286" i="3" s="1"/>
  <c r="G281" i="3"/>
  <c r="G274" i="3"/>
  <c r="G267" i="3"/>
  <c r="G263" i="3"/>
  <c r="G260" i="3"/>
  <c r="G255" i="3"/>
  <c r="G248" i="3"/>
  <c r="G236" i="3"/>
  <c r="G232" i="3"/>
  <c r="G226" i="3"/>
  <c r="G222" i="3"/>
  <c r="G219" i="3"/>
  <c r="G215" i="3"/>
  <c r="G208" i="3"/>
  <c r="G201" i="3"/>
  <c r="G194" i="3"/>
  <c r="G189" i="3"/>
  <c r="G186" i="3"/>
  <c r="G356" i="3"/>
  <c r="G351" i="3"/>
  <c r="G350" i="3" s="1"/>
  <c r="G344" i="3"/>
  <c r="G341" i="3"/>
  <c r="G340" i="3" s="1"/>
  <c r="G334" i="3"/>
  <c r="G333" i="3" s="1"/>
  <c r="G321" i="3"/>
  <c r="G317" i="3"/>
  <c r="G314" i="3"/>
  <c r="G310" i="3"/>
  <c r="G307" i="3"/>
  <c r="G303" i="3"/>
  <c r="G300" i="3"/>
  <c r="G296" i="3"/>
  <c r="G280" i="3"/>
  <c r="G273" i="3"/>
  <c r="G266" i="3"/>
  <c r="G259" i="3"/>
  <c r="G254" i="3"/>
  <c r="G235" i="3"/>
  <c r="G231" i="3"/>
  <c r="G221" i="3"/>
  <c r="G218" i="3"/>
  <c r="G214" i="3"/>
  <c r="G211" i="3"/>
  <c r="G207" i="3"/>
  <c r="G204" i="3"/>
  <c r="G200" i="3"/>
  <c r="G192" i="3"/>
  <c r="G320" i="3"/>
  <c r="G313" i="3"/>
  <c r="G306" i="3"/>
  <c r="G299" i="3"/>
  <c r="G283" i="3"/>
  <c r="G276" i="3"/>
  <c r="G269" i="3"/>
  <c r="G258" i="3"/>
  <c r="G250" i="3"/>
  <c r="G183" i="3"/>
  <c r="G180" i="3"/>
  <c r="G176" i="3"/>
  <c r="G173" i="3"/>
  <c r="G169" i="3"/>
  <c r="G161" i="3"/>
  <c r="G154" i="3"/>
  <c r="G150" i="3"/>
  <c r="G144" i="3"/>
  <c r="G140" i="3"/>
  <c r="G128" i="3"/>
  <c r="G122" i="3"/>
  <c r="G119" i="3"/>
  <c r="G116" i="3"/>
  <c r="G112" i="3"/>
  <c r="G101" i="3"/>
  <c r="G94" i="3"/>
  <c r="G88" i="3"/>
  <c r="G85" i="3"/>
  <c r="G82" i="3"/>
  <c r="G75" i="3"/>
  <c r="G65" i="3"/>
  <c r="G55" i="3"/>
  <c r="G355" i="3"/>
  <c r="G327" i="3"/>
  <c r="G295" i="3"/>
  <c r="G279" i="3"/>
  <c r="G272" i="3"/>
  <c r="G265" i="3"/>
  <c r="G253" i="3"/>
  <c r="G244" i="3"/>
  <c r="G234" i="3"/>
  <c r="G182" i="3"/>
  <c r="G181" i="3" s="1"/>
  <c r="G179" i="3"/>
  <c r="G172" i="3"/>
  <c r="G168" i="3"/>
  <c r="G165" i="3"/>
  <c r="G160" i="3"/>
  <c r="G153" i="3"/>
  <c r="G147" i="3"/>
  <c r="G143" i="3"/>
  <c r="G127" i="3"/>
  <c r="G121" i="3"/>
  <c r="G118" i="3"/>
  <c r="G115" i="3"/>
  <c r="G111" i="3"/>
  <c r="G104" i="3"/>
  <c r="G97" i="3"/>
  <c r="G93" i="3"/>
  <c r="G81" i="3"/>
  <c r="G78" i="3"/>
  <c r="G74" i="3"/>
  <c r="G64" i="3"/>
  <c r="G63" i="3" s="1"/>
  <c r="G54" i="3"/>
  <c r="G39" i="3"/>
  <c r="G38" i="3" s="1"/>
  <c r="G348" i="3"/>
  <c r="G343" i="3"/>
  <c r="G342" i="3" s="1"/>
  <c r="G337" i="3"/>
  <c r="G329" i="3"/>
  <c r="G239" i="3"/>
  <c r="G230" i="3"/>
  <c r="G229" i="3" s="1"/>
  <c r="G217" i="3"/>
  <c r="G210" i="3"/>
  <c r="G203" i="3"/>
  <c r="G196" i="3"/>
  <c r="G185" i="3"/>
  <c r="G178" i="3"/>
  <c r="G171" i="3"/>
  <c r="G167" i="3"/>
  <c r="G164" i="3"/>
  <c r="G159" i="3"/>
  <c r="G156" i="3"/>
  <c r="G152" i="3"/>
  <c r="G146" i="3"/>
  <c r="G142" i="3"/>
  <c r="G124" i="3"/>
  <c r="G114" i="3"/>
  <c r="G110" i="3"/>
  <c r="G107" i="3"/>
  <c r="G106" i="3" s="1"/>
  <c r="G103" i="3"/>
  <c r="G96" i="3"/>
  <c r="G95" i="3" s="1"/>
  <c r="G92" i="3"/>
  <c r="G80" i="3"/>
  <c r="G77" i="3"/>
  <c r="G73" i="3"/>
  <c r="G70" i="3"/>
  <c r="G66" i="3"/>
  <c r="G57" i="3"/>
  <c r="G51" i="3"/>
  <c r="G199" i="3"/>
  <c r="G184" i="3"/>
  <c r="G158" i="3"/>
  <c r="G151" i="3"/>
  <c r="G136" i="3"/>
  <c r="G130" i="3"/>
  <c r="G26" i="3"/>
  <c r="G22" i="3"/>
  <c r="G19" i="3"/>
  <c r="G15" i="3"/>
  <c r="G11" i="3"/>
  <c r="G170" i="3"/>
  <c r="G134" i="3"/>
  <c r="G37" i="3"/>
  <c r="G36" i="3" s="1"/>
  <c r="G20" i="3"/>
  <c r="G16" i="3"/>
  <c r="G331" i="3"/>
  <c r="G241" i="3"/>
  <c r="G206" i="3"/>
  <c r="G205" i="3" s="1"/>
  <c r="G145" i="3"/>
  <c r="G113" i="3"/>
  <c r="G102" i="3"/>
  <c r="G46" i="3"/>
  <c r="G45" i="3" s="1"/>
  <c r="G25" i="3"/>
  <c r="G18" i="3"/>
  <c r="G14" i="3"/>
  <c r="G177" i="3"/>
  <c r="G163" i="3"/>
  <c r="G155" i="3"/>
  <c r="G123" i="3"/>
  <c r="G72" i="3"/>
  <c r="G27" i="3"/>
  <c r="G23" i="3"/>
  <c r="G325" i="3"/>
  <c r="G191" i="3"/>
  <c r="G174" i="3"/>
  <c r="G141" i="3"/>
  <c r="G132" i="3"/>
  <c r="G109" i="3"/>
  <c r="G89" i="3"/>
  <c r="G86" i="3"/>
  <c r="G83" i="3"/>
  <c r="G76" i="3"/>
  <c r="G69" i="3"/>
  <c r="G68" i="3" s="1"/>
  <c r="G56" i="3"/>
  <c r="G42" i="3"/>
  <c r="G28" i="3"/>
  <c r="G24" i="3"/>
  <c r="G17" i="3"/>
  <c r="G13" i="3"/>
  <c r="G213" i="3"/>
  <c r="G48" i="3"/>
  <c r="G47" i="3" s="1"/>
  <c r="G44" i="3"/>
  <c r="G12" i="3"/>
  <c r="G31" i="3"/>
  <c r="B228" i="3"/>
  <c r="B359" i="3" s="1"/>
  <c r="B387" i="3" s="1"/>
  <c r="B388" i="3" s="1"/>
  <c r="G60" i="3"/>
  <c r="G137" i="3"/>
  <c r="G32" i="3"/>
  <c r="G328" i="3"/>
  <c r="G245" i="3"/>
  <c r="G242" i="3"/>
  <c r="G133" i="3"/>
  <c r="G52" i="3"/>
  <c r="G59" i="3"/>
  <c r="G62" i="3"/>
  <c r="G49" i="3"/>
  <c r="G347" i="3"/>
  <c r="G349" i="3"/>
  <c r="G240" i="3"/>
  <c r="G125" i="3"/>
  <c r="G238" i="3"/>
  <c r="G330" i="3"/>
  <c r="G332" i="3"/>
  <c r="E289" i="3"/>
  <c r="E359" i="3" s="1"/>
  <c r="C138" i="3"/>
  <c r="C359" i="3" s="1"/>
  <c r="C387" i="3" s="1"/>
  <c r="C388" i="3" s="1"/>
  <c r="G43" i="3"/>
  <c r="G135" i="3"/>
  <c r="G30" i="3"/>
  <c r="G29" i="3" s="1"/>
  <c r="G34" i="3"/>
  <c r="G33" i="3"/>
  <c r="G78" i="2"/>
  <c r="H31" i="2"/>
  <c r="H41" i="2"/>
  <c r="H57" i="2"/>
  <c r="H56" i="2"/>
  <c r="H53" i="2"/>
  <c r="H65" i="2"/>
  <c r="H36" i="2"/>
  <c r="H68" i="2"/>
  <c r="H64" i="2"/>
  <c r="H35" i="2"/>
  <c r="H76" i="2"/>
  <c r="E62" i="2"/>
  <c r="E78" i="2" s="1"/>
  <c r="E106" i="2" s="1"/>
  <c r="E107" i="2" s="1"/>
  <c r="E108" i="2" s="1"/>
  <c r="H19" i="2"/>
  <c r="H48" i="2"/>
  <c r="F106" i="2"/>
  <c r="F107" i="2" s="1"/>
  <c r="F108" i="2" s="1"/>
  <c r="H12" i="2"/>
  <c r="H42" i="2"/>
  <c r="H32" i="2"/>
  <c r="H28" i="2"/>
  <c r="H29" i="2" s="1"/>
  <c r="H22" i="2"/>
  <c r="H17" i="2"/>
  <c r="H8" i="2"/>
  <c r="H13" i="2" s="1"/>
  <c r="H74" i="2"/>
  <c r="H67" i="2"/>
  <c r="H63" i="2"/>
  <c r="H59" i="2"/>
  <c r="H55" i="2"/>
  <c r="H51" i="2"/>
  <c r="H47" i="2"/>
  <c r="H43" i="2"/>
  <c r="H39" i="2"/>
  <c r="H40" i="2" s="1"/>
  <c r="H73" i="2"/>
  <c r="H71" i="2"/>
  <c r="H66" i="2"/>
  <c r="H58" i="2"/>
  <c r="H54" i="2"/>
  <c r="H50" i="2"/>
  <c r="H46" i="2"/>
  <c r="H33" i="2"/>
  <c r="H9" i="2"/>
  <c r="H18" i="2"/>
  <c r="H23" i="2"/>
  <c r="H14" i="2"/>
  <c r="H72" i="2"/>
  <c r="H45" i="2"/>
  <c r="H75" i="2"/>
  <c r="H20" i="2"/>
  <c r="H25" i="2"/>
  <c r="H30" i="2"/>
  <c r="H24" i="2"/>
  <c r="H21" i="2"/>
  <c r="H60" i="2"/>
  <c r="H15" i="2"/>
  <c r="H69" i="2"/>
  <c r="H49" i="2"/>
  <c r="H11" i="2"/>
  <c r="G38" i="2"/>
  <c r="H100" i="1"/>
  <c r="H101" i="1" s="1"/>
  <c r="H90" i="1"/>
  <c r="H86" i="1"/>
  <c r="H82" i="1"/>
  <c r="H79" i="1"/>
  <c r="H75" i="1"/>
  <c r="H70" i="1"/>
  <c r="H66" i="1"/>
  <c r="H57" i="1"/>
  <c r="H53" i="1"/>
  <c r="H46" i="1"/>
  <c r="H40" i="1"/>
  <c r="H36" i="1"/>
  <c r="H32" i="1"/>
  <c r="H29" i="1"/>
  <c r="H26" i="1"/>
  <c r="H30" i="1" s="1"/>
  <c r="H23" i="1"/>
  <c r="H20" i="1"/>
  <c r="H14" i="1"/>
  <c r="H95" i="1"/>
  <c r="H92" i="1"/>
  <c r="H88" i="1"/>
  <c r="H84" i="1"/>
  <c r="H80" i="1"/>
  <c r="H73" i="1"/>
  <c r="H68" i="1"/>
  <c r="H55" i="1"/>
  <c r="H48" i="1"/>
  <c r="H44" i="1"/>
  <c r="H34" i="1"/>
  <c r="H91" i="1"/>
  <c r="H87" i="1"/>
  <c r="H58" i="1"/>
  <c r="H54" i="1"/>
  <c r="H47" i="1"/>
  <c r="H41" i="1"/>
  <c r="H27" i="1"/>
  <c r="H24" i="1"/>
  <c r="H15" i="1"/>
  <c r="H96" i="1"/>
  <c r="H93" i="1"/>
  <c r="H89" i="1"/>
  <c r="H85" i="1"/>
  <c r="H81" i="1"/>
  <c r="H78" i="1"/>
  <c r="H74" i="1"/>
  <c r="H69" i="1"/>
  <c r="H65" i="1"/>
  <c r="H62" i="1"/>
  <c r="H63" i="1" s="1"/>
  <c r="H56" i="1"/>
  <c r="H51" i="1"/>
  <c r="H49" i="1"/>
  <c r="H45" i="1"/>
  <c r="H42" i="1"/>
  <c r="H39" i="1"/>
  <c r="H35" i="1"/>
  <c r="H31" i="1"/>
  <c r="H22" i="1"/>
  <c r="H17" i="1"/>
  <c r="H13" i="1"/>
  <c r="H77" i="1"/>
  <c r="H64" i="1"/>
  <c r="H59" i="1"/>
  <c r="H21" i="1"/>
  <c r="H16" i="1"/>
  <c r="H12" i="1"/>
  <c r="H83" i="1"/>
  <c r="H76" i="1"/>
  <c r="H72" i="1"/>
  <c r="H67" i="1"/>
  <c r="H50" i="1"/>
  <c r="H43" i="1"/>
  <c r="H33" i="1"/>
  <c r="E387" i="3" l="1"/>
  <c r="E388" i="3" s="1"/>
  <c r="G292" i="3"/>
  <c r="G105" i="3"/>
  <c r="G100" i="3" s="1"/>
  <c r="G138" i="3" s="1"/>
  <c r="G157" i="3"/>
  <c r="G117" i="3"/>
  <c r="G220" i="3"/>
  <c r="G41" i="3"/>
  <c r="G90" i="3" s="1"/>
  <c r="G131" i="3"/>
  <c r="G79" i="3"/>
  <c r="G120" i="3"/>
  <c r="G84" i="3"/>
  <c r="G175" i="3"/>
  <c r="G224" i="3"/>
  <c r="G251" i="3"/>
  <c r="G21" i="3"/>
  <c r="G50" i="3"/>
  <c r="G166" i="3"/>
  <c r="G326" i="3"/>
  <c r="G262" i="3"/>
  <c r="G197" i="3"/>
  <c r="G212" i="3"/>
  <c r="G108" i="3"/>
  <c r="G71" i="3"/>
  <c r="G10" i="3"/>
  <c r="G149" i="3"/>
  <c r="G228" i="3" s="1"/>
  <c r="G309" i="3"/>
  <c r="G247" i="3"/>
  <c r="G277" i="3"/>
  <c r="G293" i="3"/>
  <c r="G358" i="3" s="1"/>
  <c r="G237" i="3"/>
  <c r="G346" i="3"/>
  <c r="G58" i="3"/>
  <c r="G91" i="3"/>
  <c r="G99" i="3" s="1"/>
  <c r="G53" i="3"/>
  <c r="G126" i="3"/>
  <c r="G87" i="3"/>
  <c r="G139" i="3"/>
  <c r="G148" i="3" s="1"/>
  <c r="G302" i="3"/>
  <c r="G316" i="3"/>
  <c r="G188" i="3"/>
  <c r="G270" i="3"/>
  <c r="G289" i="3" s="1"/>
  <c r="G335" i="3"/>
  <c r="H26" i="2"/>
  <c r="H38" i="2"/>
  <c r="H77" i="2"/>
  <c r="H52" i="2"/>
  <c r="H62" i="2"/>
  <c r="H98" i="1"/>
  <c r="H60" i="1"/>
  <c r="H18" i="1"/>
  <c r="H19" i="1" s="1"/>
  <c r="H94" i="1"/>
  <c r="H99" i="1" s="1"/>
  <c r="H25" i="1"/>
  <c r="H37" i="1"/>
  <c r="H61" i="1" s="1"/>
  <c r="G40" i="3" l="1"/>
  <c r="G359" i="3" s="1"/>
  <c r="H78" i="2"/>
  <c r="H102" i="1"/>
</calcChain>
</file>

<file path=xl/comments1.xml><?xml version="1.0" encoding="utf-8"?>
<comments xmlns="http://schemas.openxmlformats.org/spreadsheetml/2006/main">
  <authors>
    <author>Ingrida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30.05.budžeta grozījumi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speciālajā budžetā 10 000 eiro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speciālajā budžetā 10 000 eiro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speciālajā budžetā 12 394 eiro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Latvijas Sarkanais krusts par paku izsniegšanu</t>
        </r>
      </text>
    </comment>
    <comment ref="E29" authorId="0" shapeId="0">
      <text>
        <r>
          <rPr>
            <sz val="8"/>
            <color indexed="81"/>
            <rFont val="Tahoma"/>
            <family val="2"/>
            <charset val="186"/>
          </rPr>
          <t>t.sk. 361 eiro A.Kumačevs atmaksa par mantas bojājumu; 19 eiro atmaksa par nesaņemto žurnālu "36,6"; 158 eiro AS "Publisko aktīvu pārvaldītājs" 10% par zemes izpirkšanu;  97 eiro "Sarkanais Krusts" par pārtikas paku izsniegšanu; 77 eiro dal.maksa "Aiviekstes lakstīgalas"; 13 eiro kompensēti izdevumi par pilnvaras atsaukšanu</t>
        </r>
      </text>
    </comment>
    <comment ref="F29" authorId="0" shapeId="0">
      <text>
        <r>
          <rPr>
            <sz val="8"/>
            <color indexed="81"/>
            <rFont val="Tahoma"/>
            <family val="2"/>
            <charset val="186"/>
          </rPr>
          <t>100 eiro Latvijas Sarkanais krusts par paku izsniegšanu, 137 eiro dalības maksa "Aiviekstes lakstīgalas"; dal.maksas Meirānu pamatskolas salidojumā 750 eiro un vidusskolas 2 000 eiro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K.Briezis dzīvoklis Parka 7-17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186"/>
          </rPr>
          <t>par dzīvokli Parka ielā 7-17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186"/>
          </rPr>
          <t>495 eiro dzīvokli Parka ielā 7-17; un c. 1 000 eiro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"Veckrieviņi" 8 gab 11000 EUR un "Palejas" 1,3896 ha un 3,0 ha 4 000 EUR</t>
        </r>
      </text>
    </comment>
    <comment ref="E32" authorId="0" shapeId="0">
      <text>
        <r>
          <rPr>
            <sz val="9"/>
            <color indexed="81"/>
            <rFont val="Tahoma"/>
            <family val="2"/>
            <charset val="186"/>
          </rPr>
          <t xml:space="preserve">
"Palejas"</t>
        </r>
      </text>
    </comment>
    <comment ref="F32" authorId="0" shapeId="0">
      <text>
        <r>
          <rPr>
            <sz val="8"/>
            <color indexed="81"/>
            <rFont val="Tahoma"/>
            <family val="2"/>
            <charset val="186"/>
          </rPr>
          <t>"Veckrieviņi" 8 ha 11000 eiro un lauksaimniecības zeme 20000 eiro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grāmata "Simts stāstu par Lubānu"</t>
        </r>
      </text>
    </comment>
    <comment ref="E33" authorId="0" shapeId="0">
      <text>
        <r>
          <rPr>
            <sz val="8"/>
            <color indexed="81"/>
            <rFont val="Tahoma"/>
            <family val="2"/>
            <charset val="186"/>
          </rPr>
          <t>2 000 eiro automašīna Škoda OCTAVIA un 456 eiro grāmata "Simts stāstu par Lubānu"</t>
        </r>
      </text>
    </comment>
    <comment ref="F33" authorId="0" shapeId="0">
      <text>
        <r>
          <rPr>
            <sz val="8"/>
            <color indexed="81"/>
            <rFont val="Tahoma"/>
            <family val="2"/>
            <charset val="186"/>
          </rPr>
          <t>7500 eiro grāmata par Lubānu; 3 000 eiro skolas grāmata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t.sk.2116 vidusskola</t>
        </r>
      </text>
    </comment>
    <comment ref="E34" authorId="0" shapeId="0">
      <text>
        <r>
          <rPr>
            <sz val="8"/>
            <color indexed="81"/>
            <rFont val="Tahoma"/>
            <family val="2"/>
            <charset val="186"/>
          </rPr>
          <t>t.sk. 2187 eiro vidusskolai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t.sk. 1500 eiro "Aiviekstes svētki"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>t.sk.1581 eiro "Aiviekstes sv."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186"/>
          </rPr>
          <t>t.sk. 2700 eiro "Aiviekstes svētki"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sociālajā dienestā</t>
        </r>
      </text>
    </comment>
    <comment ref="F54" authorId="0" shapeId="0">
      <text>
        <r>
          <rPr>
            <sz val="9"/>
            <color indexed="81"/>
            <rFont val="Tahoma"/>
            <family val="2"/>
            <charset val="186"/>
          </rPr>
          <t xml:space="preserve">
sociālās aprūpes centrā</t>
        </r>
      </text>
    </comment>
    <comment ref="E57" authorId="0" shapeId="0">
      <text>
        <r>
          <rPr>
            <sz val="9"/>
            <color indexed="81"/>
            <rFont val="Tahoma"/>
            <family val="2"/>
            <charset val="186"/>
          </rPr>
          <t>t.sk. 1 eiro paraksta apliecināšana; 4 eiro arhīva izziņas kopēšana Soc.dienestā</t>
        </r>
      </text>
    </comment>
    <comment ref="C59" authorId="0" shapeId="0">
      <text>
        <r>
          <rPr>
            <sz val="9"/>
            <color indexed="81"/>
            <rFont val="Tahoma"/>
            <family val="2"/>
            <charset val="186"/>
          </rPr>
          <t>2276 eiro Latvijas Bērnu fonds rehabilitācijas pasākumiem vardarbībā cietušajiem bērniem; 1100 eiro VSAA transporta kompensācijas invalīdiem</t>
        </r>
      </text>
    </comment>
    <comment ref="E59" authorId="0" shapeId="0">
      <text>
        <r>
          <rPr>
            <sz val="9"/>
            <color indexed="81"/>
            <rFont val="Tahoma"/>
            <family val="2"/>
            <charset val="186"/>
          </rPr>
          <t>1 347 eiro transporta kompensācijas no VSAA invalīdiem; 627 eiro Bērnu fonds vardarbībā cietušo rehabilitācijai</t>
        </r>
      </text>
    </comment>
    <comment ref="F59" authorId="0" shapeId="0">
      <text>
        <r>
          <rPr>
            <sz val="9"/>
            <color indexed="81"/>
            <rFont val="Tahoma"/>
            <family val="2"/>
            <charset val="186"/>
          </rPr>
          <t>1 638 eiro Latvijas Bērnu fonds rehabilitācijas pasākumiem vardarbībā cietušajiem bērniem; 558 eiro VSAA transporta kompensācijas invalīdiem</t>
        </r>
      </text>
    </comment>
    <comment ref="G62" authorId="0" shapeId="0">
      <text>
        <r>
          <rPr>
            <sz val="8"/>
            <color indexed="81"/>
            <rFont val="Tahoma"/>
            <family val="2"/>
            <charset val="186"/>
          </rPr>
          <t>30.04.2020. 1588 eiro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4" authorId="0" shapeId="0">
      <text>
        <r>
          <rPr>
            <sz val="9"/>
            <color indexed="81"/>
            <rFont val="Tahoma"/>
            <family val="2"/>
            <charset val="186"/>
          </rPr>
          <t>86 512 eiro speciālajā budžetā</t>
        </r>
      </text>
    </comment>
    <comment ref="E64" authorId="0" shapeId="0">
      <text>
        <r>
          <rPr>
            <sz val="9"/>
            <color indexed="81"/>
            <rFont val="Tahoma"/>
            <family val="2"/>
            <charset val="186"/>
          </rPr>
          <t xml:space="preserve">86 512 eiro speciālajā budžetā
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janvāra-augusta mēnesim</t>
        </r>
      </text>
    </comment>
    <comment ref="E67" authorId="0" shapeId="0">
      <text>
        <r>
          <rPr>
            <sz val="9"/>
            <color indexed="81"/>
            <rFont val="Tahoma"/>
            <family val="2"/>
            <charset val="186"/>
          </rPr>
          <t xml:space="preserve">
t.sk. par 2020.g.janvāri 1079 eiro</t>
        </r>
      </text>
    </comment>
    <comment ref="F67" authorId="0" shapeId="0">
      <text>
        <r>
          <rPr>
            <sz val="9"/>
            <color indexed="81"/>
            <rFont val="Tahoma"/>
            <family val="2"/>
            <charset val="186"/>
          </rPr>
          <t xml:space="preserve">50 % apmērā no izmaksām 
</t>
        </r>
      </text>
    </comment>
    <comment ref="F69" authorId="0" shapeId="0">
      <text>
        <r>
          <rPr>
            <sz val="9"/>
            <color indexed="81"/>
            <rFont val="Tahoma"/>
            <family val="2"/>
            <charset val="186"/>
          </rPr>
          <t>janvāris-augusts</t>
        </r>
      </text>
    </comment>
    <comment ref="F70" authorId="0" shapeId="0">
      <text>
        <r>
          <rPr>
            <sz val="9"/>
            <color indexed="81"/>
            <rFont val="Tahoma"/>
            <family val="2"/>
            <charset val="186"/>
          </rPr>
          <t>janvāris-augusts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bez skolēnu nodarbinātības vasaras brīvlaikā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27.06.budžeta grozījumi 2580 eiro </t>
        </r>
      </text>
    </comment>
    <comment ref="F73" authorId="0" shapeId="0">
      <text>
        <r>
          <rPr>
            <sz val="9"/>
            <color indexed="81"/>
            <rFont val="Tahoma"/>
            <family val="2"/>
            <charset val="186"/>
          </rPr>
          <t>bez skolēnu nodarbinātības vasaras brīvlaikā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par 2018.g. 4.cet.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30.04.grozījumi 500 EUR M.Brauna koncertam; 31.07. grozījumi 1500 EUR "Žuburi" dalībai festivālā Ziemeļnīderlandē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1 519 eiro 26.09.grozījumi sept.-dec. </t>
        </r>
      </text>
    </comment>
    <comment ref="G83" authorId="0" shapeId="0">
      <text>
        <r>
          <rPr>
            <sz val="8"/>
            <color indexed="81"/>
            <rFont val="Tahoma"/>
            <family val="2"/>
            <charset val="186"/>
          </rPr>
          <t>30.04.2020.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26.09. grozījumi finansējums 1.-2.cet. 7060 eiro</t>
        </r>
      </text>
    </comment>
    <comment ref="F90" authorId="0" shapeId="0">
      <text>
        <r>
          <rPr>
            <sz val="9"/>
            <color indexed="81"/>
            <rFont val="Tahoma"/>
            <family val="2"/>
            <charset val="186"/>
          </rPr>
          <t xml:space="preserve">t.sk. cits publiskais finansējums 5167 eiro
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30.05.2019. budžeta grozījumi</t>
        </r>
      </text>
    </comment>
    <comment ref="F96" authorId="0" shapeId="0">
      <text>
        <r>
          <rPr>
            <sz val="9"/>
            <color indexed="81"/>
            <rFont val="Tahoma"/>
            <family val="2"/>
            <charset val="186"/>
          </rPr>
          <t>Gulbenes novada pašvaldība</t>
        </r>
      </text>
    </comment>
  </commentList>
</comments>
</file>

<file path=xl/comments2.xml><?xml version="1.0" encoding="utf-8"?>
<comments xmlns="http://schemas.openxmlformats.org/spreadsheetml/2006/main">
  <authors>
    <author>Ingrida</author>
  </authors>
  <commentList>
    <comment ref="B21" authorId="0" shapeId="0">
      <text>
        <r>
          <rPr>
            <sz val="9"/>
            <color indexed="81"/>
            <rFont val="Tahoma"/>
            <family val="2"/>
            <charset val="186"/>
          </rPr>
          <t xml:space="preserve">112 312 eiro speciālajā budžetā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 xml:space="preserve">122 312 eiro speciālajā budžetā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 xml:space="preserve">89 741 eiro speciālajā budžetā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atskaitot līdzekļus neparedzētiem gadījumiem 12 000 eiro un transfertus pašvaldības aprūpes centram 11 000 eiro</t>
        </r>
      </text>
    </comment>
    <comment ref="E87" authorId="0" shapeId="0">
      <text>
        <r>
          <rPr>
            <sz val="9"/>
            <color indexed="81"/>
            <rFont val="Tahoma"/>
            <family val="2"/>
            <charset val="186"/>
          </rPr>
          <t>atm.2019.g. 3910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samaksāts no ceļu fonda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3</t>
        </r>
        <r>
          <rPr>
            <sz val="8"/>
            <color indexed="81"/>
            <rFont val="Tahoma"/>
            <family val="2"/>
            <charset val="186"/>
          </rPr>
          <t>1.10. budžeta grozījumi atlikušās aizņēmuma summas 3650 eiro piermstermiņa atmaksa</t>
        </r>
      </text>
    </comment>
  </commentList>
</comments>
</file>

<file path=xl/comments3.xml><?xml version="1.0" encoding="utf-8"?>
<comments xmlns="http://schemas.openxmlformats.org/spreadsheetml/2006/main">
  <authors>
    <author>Ingrida</author>
  </authors>
  <commentList>
    <comment ref="D378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samaksāts no ceļu fonda</t>
        </r>
      </text>
    </comment>
  </commentList>
</comments>
</file>

<file path=xl/sharedStrings.xml><?xml version="1.0" encoding="utf-8"?>
<sst xmlns="http://schemas.openxmlformats.org/spreadsheetml/2006/main" count="927" uniqueCount="395">
  <si>
    <t xml:space="preserve">1.pielikums </t>
  </si>
  <si>
    <t>Lubānas novada domes 29.01.2020. saistošajiem noteikumiem Nr.1</t>
  </si>
  <si>
    <t>ar grozījumiem 30.04.2020. (saistošie noteikumi Nr.3)</t>
  </si>
  <si>
    <t>PAMATBUDŽETS</t>
  </si>
  <si>
    <t>IEŅĒMUMI</t>
  </si>
  <si>
    <t>EUR</t>
  </si>
  <si>
    <t>Līdzekļu atlikums gada sākumā:</t>
  </si>
  <si>
    <t>ceļu fonds</t>
  </si>
  <si>
    <t>dabas resursu</t>
  </si>
  <si>
    <t>KOPĀ</t>
  </si>
  <si>
    <t>Kl. kods</t>
  </si>
  <si>
    <t>Ieņēmumu veids</t>
  </si>
  <si>
    <t>2019.gada sākotnējais  plāns</t>
  </si>
  <si>
    <t>2019.gada precizētais plāns</t>
  </si>
  <si>
    <t>2019.gada izpilde</t>
  </si>
  <si>
    <t>2020.gada sākotnējais plāns</t>
  </si>
  <si>
    <t>2020.gada precizētais plāns</t>
  </si>
  <si>
    <t>Ieņēmumu struktūra %</t>
  </si>
  <si>
    <t>Iedzīvotāju ienākuma nodoklis pārskata gada sadale</t>
  </si>
  <si>
    <t>Iedzīvotāju ienākuma nodoklis  iepriekšējā gada atlikuma sadale</t>
  </si>
  <si>
    <t>Nekustamā īpašuma nodoklis par zemi</t>
  </si>
  <si>
    <t>Nekustamā īpašuma nodoklis par ēkām un būvēm</t>
  </si>
  <si>
    <t>Nekustamā īpašuma nodoklis par mājokļiem</t>
  </si>
  <si>
    <t>5.0.0.0.</t>
  </si>
  <si>
    <t>Ieņēmumi no dabas resursu nodokļa (no 2020.gada pamatbudžetā)</t>
  </si>
  <si>
    <t>Kopā nodokļu ieņēmumi</t>
  </si>
  <si>
    <t>Kopā nodokļi no ieņēmumiem un īpašuma</t>
  </si>
  <si>
    <t>Valsts nodevas par dzīves vietas deklarēšanu, civilstāvokļa aktu darījumiem u.c.</t>
  </si>
  <si>
    <t>Bāriņtiesas valsts nodeva</t>
  </si>
  <si>
    <t>Nodeva par būvatļauju</t>
  </si>
  <si>
    <t>Nodeva par pašvaldības oficiālo dokokumentu kopiju izsniegšanu</t>
  </si>
  <si>
    <t>Tirdzniecības nodeva</t>
  </si>
  <si>
    <t>Kopā valsts un pašvaldības nodevas</t>
  </si>
  <si>
    <t>Administratīvie sodi</t>
  </si>
  <si>
    <t>Soda sankcijas par zemes nomas maksājumu kavējumiem</t>
  </si>
  <si>
    <t>Kopā naudas sodi un soda naudas</t>
  </si>
  <si>
    <t>Pārējie nenodokļu ieņēmumi t.sk maksājumi par konkursu nolikumiem un dalības maksas u.c.)</t>
  </si>
  <si>
    <t>Pārējie nenodokļu ieņēmumi</t>
  </si>
  <si>
    <t>Ieņēmumi no ēku un būvju pārdošanas</t>
  </si>
  <si>
    <t>Ieņēmumi no zemes īpašuma pārdošanas</t>
  </si>
  <si>
    <t xml:space="preserve">Pašvaldības kustamā īpašuma realizācija </t>
  </si>
  <si>
    <t>Nedzīvojamo telpu noma</t>
  </si>
  <si>
    <t>Zemes gabalu noma</t>
  </si>
  <si>
    <t>Dzīvojamo telpu noma, t.sk Tilta iela 5</t>
  </si>
  <si>
    <t>Kopā ieņēmumi no īpašuma pārdošanas un nomas</t>
  </si>
  <si>
    <t>Dzimtsarakstu maksas pakalpojumi</t>
  </si>
  <si>
    <t>Bibliotēkas maksas pakalpojumi</t>
  </si>
  <si>
    <t>Sarīkojumu ieņēmumi Lubānas KN</t>
  </si>
  <si>
    <t>Pārējie kultūras iestāžu ieņēmumi (Lubānas pašd.viesizrādes)</t>
  </si>
  <si>
    <t>Sarīkojumu ieņēmumi Meirānu TN</t>
  </si>
  <si>
    <t>Ēdināšanas pakalpojumi pirmsskolas iestādē "Rūķīši"</t>
  </si>
  <si>
    <t>Ēdināšanas un citi maksas pakalpojumi Meirānu Kalpaka pamatskolā</t>
  </si>
  <si>
    <t>Ēdināšanas un citi maksas pakalpojumi Lubānas vidusskolā</t>
  </si>
  <si>
    <t>Laikraksta „Lubānas ziņas” maksas pakalpojumi</t>
  </si>
  <si>
    <t>Pārējie ieņēmumi no ēku apsaimniekošanas un telpu īres (īslaicīgie līgumi)</t>
  </si>
  <si>
    <t>Ambulatorie maksas pakalpojumi, pacienta nodevas un citi ieņēmumi Lubānas ambulancē</t>
  </si>
  <si>
    <t xml:space="preserve">Soc.aprūpes centra ieņēmumi no iemītnieku pensijām </t>
  </si>
  <si>
    <t>Tuvinieku piemaksas par sociālās aprūpes pakalpojumiem</t>
  </si>
  <si>
    <t>Pašvaldības finansējums maznodrošinātajiem iedzīvotājiem par uzturēšanos sociālās aprūpes iestādē</t>
  </si>
  <si>
    <t>[11 000]</t>
  </si>
  <si>
    <t>[4 624]</t>
  </si>
  <si>
    <t>Pārējie sociālās aprūpes centra un sociālā dienesta maksas pakalpojumu ieņēmumi</t>
  </si>
  <si>
    <t>21.300</t>
  </si>
  <si>
    <t>Personāla ēdināšanas maksas pakalpojumi (bez ieturējumiem bezskaidras naudas norēķinos no darba algas)</t>
  </si>
  <si>
    <t>Ieņēmumi par komunālajiem pakalpojumiem</t>
  </si>
  <si>
    <t>Pašvaldības prezentācijas priekšmetu realizācija</t>
  </si>
  <si>
    <t>Pārējie iepriekš neklasificētie maksas pakalpojumi</t>
  </si>
  <si>
    <t>Pārējie pašu ieņēmumi Lubānas vidusskolā</t>
  </si>
  <si>
    <t xml:space="preserve">Pārējie pašu ieņēmumi </t>
  </si>
  <si>
    <t>Kopā maksas pakalpojumi</t>
  </si>
  <si>
    <t>Kopā nenodokļu ieņēmumi un maksas pakalpojumi</t>
  </si>
  <si>
    <t>Vidzemes plānošanas reģiona transferti deinstitucionalizācijas projektam</t>
  </si>
  <si>
    <t>Kopā transferti no Vidzemes plānošanas reģiona</t>
  </si>
  <si>
    <t>Mērķdotācija pašvaldību ceļu fondā (no 2020.gada pamatbudžetā)</t>
  </si>
  <si>
    <t>Mērķdotācija mācību līdzekļu iegādei</t>
  </si>
  <si>
    <t>Mērķdotācija mākslas skolas pedagogiem</t>
  </si>
  <si>
    <t>Mērķdotācija 1.-4. kl.skolēnu  ēdināšanai</t>
  </si>
  <si>
    <t>Valsts finansējums ambulatorajiem pakalpojumiem</t>
  </si>
  <si>
    <t>Mērķdotācija 5- gad. apmāc. pedagogiem PII "Rūķīši" un Meirānu pamatskolā</t>
  </si>
  <si>
    <t>Mērķdotācija atlīdzībai vispārizglītojošo skolu pedagogiem</t>
  </si>
  <si>
    <t>Mērķdotācija tautas mākslas kolektīvu vadītāju atlīdzībai</t>
  </si>
  <si>
    <t>Transferti nodarbinātības pasākumiem (ieskaitot jauniešu nodarbinātību vasarā)</t>
  </si>
  <si>
    <t>Labklājības ministrijas transferti asistentu pakalpojumiem</t>
  </si>
  <si>
    <t>Labklājības ministrijas transferti uzturlīdzekļu maksājumiem audžuģimenēm (50% no palielinājuma)</t>
  </si>
  <si>
    <t xml:space="preserve">Valsts budžeta transferts valsts un pašvaldību vienotā klientu apkalpošanas centra izveidošanai </t>
  </si>
  <si>
    <t>18.620</t>
  </si>
  <si>
    <t>Labklājības ministrijas transferti vardarbībā cietušo pieaugušo personu rehabilitācijas pasākumiem</t>
  </si>
  <si>
    <t>Labklājības ministrijas transferti sociālā darbinieka izdevumu kompensēšanai GRT pilotprojektā</t>
  </si>
  <si>
    <t>Valsts Kultūrkapitāla fonda (VKKF) transferti kultūras projektiem</t>
  </si>
  <si>
    <t xml:space="preserve">Centrālās vēlēšanu komisijas transferti </t>
  </si>
  <si>
    <t>Kultūras ministrijas transferts Latvijas 100- gades projektam "Skolas soma"</t>
  </si>
  <si>
    <t>18.630</t>
  </si>
  <si>
    <t>Labklājības ministrijas transferti dienas centra personām ar garīga rakstura traucējumiem ("Eglāji" ) uzturēšanai</t>
  </si>
  <si>
    <t>LAD transferti ELFLA projektam “Autoceļa Jaunie kapi-Birznieki-Dambīši posma pārbūve”</t>
  </si>
  <si>
    <t>18.631</t>
  </si>
  <si>
    <r>
      <t xml:space="preserve">LAD transferti ELFLA projektiem </t>
    </r>
    <r>
      <rPr>
        <i/>
        <sz val="10"/>
        <rFont val="Times New Roman"/>
        <family val="1"/>
        <charset val="186"/>
      </rPr>
      <t xml:space="preserve">“Meliorācijas sistēmas…. </t>
    </r>
    <r>
      <rPr>
        <sz val="10"/>
        <rFont val="Times New Roman"/>
        <family val="1"/>
        <charset val="186"/>
      </rPr>
      <t>" un "</t>
    </r>
    <r>
      <rPr>
        <i/>
        <sz val="10"/>
        <rFont val="Times New Roman"/>
        <family val="1"/>
        <charset val="186"/>
      </rPr>
      <t>Meliorācijas grāvja…..</t>
    </r>
    <r>
      <rPr>
        <sz val="10"/>
        <rFont val="Times New Roman"/>
        <family val="1"/>
        <charset val="186"/>
      </rPr>
      <t>" atjaunošana Indrānu pagastā</t>
    </r>
  </si>
  <si>
    <t>VIIA transferti ESF projektam "Nodarbināto personu profesionālās kompetences pilnveide"</t>
  </si>
  <si>
    <t>Izglītības attīstības aģentūras transferti ERASMUS+ projektam Lubānas vidusskolā</t>
  </si>
  <si>
    <t>Labklājības ministrijas transferti sociālo darbinieku supervīziju izdevumu kompensēšanai</t>
  </si>
  <si>
    <t>Labklājības ministrijas transferti vardarbībā cietušo personu rehabilitācijas pilotprojektā</t>
  </si>
  <si>
    <t>ES Sociālā finda projekts "Atbalsts priekšlaicīgas mācību pārtraukšanas samazināšanai" PuMPuRS</t>
  </si>
  <si>
    <t>Centrālās finanšu un līgumu aģentūras transferti Eiropas SF projektam "Dienas centra personām ar GRT izveide"</t>
  </si>
  <si>
    <t>Dotācija no pašvaldību finanšu izlīdzināšanas fonda</t>
  </si>
  <si>
    <t>Dotācija no pašvaldību finanšu izlīdzināšanas fonda iepriekšējā gada atlikums</t>
  </si>
  <si>
    <t>Speciālā dotācija 2019. gadā</t>
  </si>
  <si>
    <t>Kopā valsts budžeta transferti</t>
  </si>
  <si>
    <t>Norēķini ar citām pašvaldībām par izglītības pakalpojumiem</t>
  </si>
  <si>
    <t>Norēķini ar citām pašvaldībām par soc.aprūpes iestāžu pakalpojumiem</t>
  </si>
  <si>
    <t>Kopā pašvaldību transferti</t>
  </si>
  <si>
    <t>Kopā transfertu ieņēmumi</t>
  </si>
  <si>
    <t>Ieņēmumi no ārvalstu palīdzības (NORDPLUS) Meirānu Kalpaka pamatskolai</t>
  </si>
  <si>
    <t>Kopā ārvalstu finanšu palīdzība</t>
  </si>
  <si>
    <t>Kopā ieņēmumi</t>
  </si>
  <si>
    <t xml:space="preserve">2.pielikums </t>
  </si>
  <si>
    <t>ar grozījumiem 30.06.2020. (saistošie noteikumi Nr.7)</t>
  </si>
  <si>
    <t>IZDEVUMU KOPSAVILKUMS ATBILSTOŠI  VALDĪBAS FUNKCIJU KLASIFIKĀCIJAI</t>
  </si>
  <si>
    <t>Iestāde, pasākums</t>
  </si>
  <si>
    <t>2019.gada sākotnējais plāns</t>
  </si>
  <si>
    <t>Palielinājums/ samazinājums pret izpildi EUR</t>
  </si>
  <si>
    <t>Izdevumu struktūra %</t>
  </si>
  <si>
    <t>01.110 Dome un administrācija</t>
  </si>
  <si>
    <t>01.600 Vienotais klientu apkalpošanas centrs</t>
  </si>
  <si>
    <t>01.600 Vēlēšanu komisija</t>
  </si>
  <si>
    <t>01.721 Pašvaldības aizņēmumu procentu maksājumi</t>
  </si>
  <si>
    <t xml:space="preserve">01.890 Līdzekļi neparedzētiem gadījumiem </t>
  </si>
  <si>
    <t>Kopā pārvalde</t>
  </si>
  <si>
    <t>04.112 Atbalsts vietējo mājražotāju prod.realizācijai</t>
  </si>
  <si>
    <t>04.120 Nodarbinātības pasākumi</t>
  </si>
  <si>
    <t>04.210 Lauksaimniecība</t>
  </si>
  <si>
    <t>04.210 Mežsaimniecība</t>
  </si>
  <si>
    <t>04.240 Atbalsta pasākumi lauksaimniecībai</t>
  </si>
  <si>
    <t>04.360 Siltumapgāde</t>
  </si>
  <si>
    <t>04.510 Autotransporta būvju uzturēšana, būvniecība- pašvaldības finansējums</t>
  </si>
  <si>
    <t>04.510 Autotransporta būvju uzturēšana, būvniecība- valsts budžeta mērķdotācija (no 2020.gada uzrāda pamatbudžetā)</t>
  </si>
  <si>
    <t>04.700 Tūrisma un kultūrvēsturiskā mantojuma centrs</t>
  </si>
  <si>
    <t>04.740 Tūristu mītne Tilta iela 5</t>
  </si>
  <si>
    <t>04.900 Publiskie interneta piekļuves punkti</t>
  </si>
  <si>
    <t>04.900 Atbalsts uzņēmējdarbībai</t>
  </si>
  <si>
    <t>Kopā ekonomiskā darbība</t>
  </si>
  <si>
    <t>05.100.Dabas resursu nodokļa līdzekļi</t>
  </si>
  <si>
    <t>05.200.Notekūdeņu apsaimniekošana</t>
  </si>
  <si>
    <t>Kopā vides aizsardzība</t>
  </si>
  <si>
    <t>06.100 Mājokļu uzturēšana un attīstība</t>
  </si>
  <si>
    <t>06.200 Teritoriālplānošana</t>
  </si>
  <si>
    <t>06.200 Teritorijas uzturēšana un attīstība</t>
  </si>
  <si>
    <t>06.300 Ūdenssaimniecība</t>
  </si>
  <si>
    <t>06.400 Ielu apgaismošana - pašvaldības finansējums</t>
  </si>
  <si>
    <t>06.400 Ielu apgaismošana - valsts budžeta mērķdotācija</t>
  </si>
  <si>
    <t>06.600 Ēku apsaimniekošana</t>
  </si>
  <si>
    <t>Kopā pašvaldības teritorijas un ēku apsaimniekošana</t>
  </si>
  <si>
    <t>07.210 Ambulance</t>
  </si>
  <si>
    <t>Kopā veselības aprūpe</t>
  </si>
  <si>
    <t>08.210.Lubānas bibliotēka un ārējās apkalpošanas punkts "Baloži"</t>
  </si>
  <si>
    <t>08.210. Meirānu bibliotēka</t>
  </si>
  <si>
    <t>08.230.Lubānas Kultūras nams</t>
  </si>
  <si>
    <t>08.230.Estrāde</t>
  </si>
  <si>
    <t>08.230 Meirānu Tautas nams</t>
  </si>
  <si>
    <t>08.620 Pārējie atpūtas un sporta pasākumi</t>
  </si>
  <si>
    <t>08.610 Kultūras darba speciālists</t>
  </si>
  <si>
    <t>08.610 Jauniešu centrs</t>
  </si>
  <si>
    <t>08.330.Laikraksts „Lubānas ziņas”</t>
  </si>
  <si>
    <t>08.290 Bērnu rotaļu laukums</t>
  </si>
  <si>
    <t>08.400 Pārējā citur neklasificētā kultūra, t.sk. atbalsta pasākumi biedrībām un nodibinājumiem</t>
  </si>
  <si>
    <t>Kopā atpūta, kultūra</t>
  </si>
  <si>
    <t>09.110 Pirmsskolas izglītības iestāde „Rūķīši”</t>
  </si>
  <si>
    <t xml:space="preserve">09.210 Lubānas vidusskola </t>
  </si>
  <si>
    <t>09.210 Lubānas vidusskola (1.-4.kl.ēdināš.)</t>
  </si>
  <si>
    <t>09.210 Lubānas vidusskola - projekti</t>
  </si>
  <si>
    <t>09.210 Meirānu Kalpaka pamatskola</t>
  </si>
  <si>
    <t>09.510 Lubānas Mākslas skola</t>
  </si>
  <si>
    <t>09.600 Izglītības palīgpasākumi (internāts, skolēnu pārvadājumi, vasaras nometnes)</t>
  </si>
  <si>
    <t>09.800 Pārējie izglītības pasākumi (izglītības darba speciālists)</t>
  </si>
  <si>
    <t>09.810 Norēķini ar citām pašvaldībām par izglītības pakalpojumiem</t>
  </si>
  <si>
    <t>Kopā izglītība</t>
  </si>
  <si>
    <t xml:space="preserve">10.700 Soc.pabalsti maznodrošinātajiem iedzīvotājiem </t>
  </si>
  <si>
    <t>10.910 Sociālais dienests un aprūpe mājās</t>
  </si>
  <si>
    <t>10.120. Asistenta pakalpojumi personām ar invaliditāti</t>
  </si>
  <si>
    <t>10.120. Sociālā aizsardzība invaliditātes gadījumā</t>
  </si>
  <si>
    <t>10.200 Veselības un sociālās aprūpes centrs</t>
  </si>
  <si>
    <t>10.400 Bāriņtiesa</t>
  </si>
  <si>
    <t>10.400 Atbalsts ģimenēm ar bērniem</t>
  </si>
  <si>
    <t>10.400 Sociālais darbs ar ģimenēm</t>
  </si>
  <si>
    <t>10.700 Soc.pabalsti maznodrošinātajiem iedzīvotājiem par uzturēšanu pašvaldības soc.aprūpes iestādē</t>
  </si>
  <si>
    <t>[4624]</t>
  </si>
  <si>
    <t>10.920 Norēķini ar citām pašvaldībām par sociālās aprūpes iestāžu pakalpojumiem</t>
  </si>
  <si>
    <t>10.120. Deinstitucionalizācijas pasākumi</t>
  </si>
  <si>
    <t>10.900 Pārējie sociālās palīdzības pasākumi, t.sk. atbalsts biedrībām</t>
  </si>
  <si>
    <t>10.700 Dienas centrs "Eglāji"</t>
  </si>
  <si>
    <t>Kopā sociālā aizsardzība</t>
  </si>
  <si>
    <t>Kopā izdevumi</t>
  </si>
  <si>
    <t>Finansēšana:</t>
  </si>
  <si>
    <t>Aizņēmumi no Valsts kases F40020000</t>
  </si>
  <si>
    <t>Aizņēmumu saņemšana F40020010</t>
  </si>
  <si>
    <t>atmaksas gads</t>
  </si>
  <si>
    <t>ELFLA projekta "Autoceļa Jaunie kapi-Birznieki-Dambīši posma pārbūve" īstenošanai</t>
  </si>
  <si>
    <t>2039.</t>
  </si>
  <si>
    <t>ELFLA projekta "Pašvaldības nozīmes koplietošanas meliorācijas sistēmas Indrānu pagastā atjaunošana" īstenošanai</t>
  </si>
  <si>
    <t>2034.</t>
  </si>
  <si>
    <t>ELFLA projekta "Pašvaldības nozīmes koplietošanas meliorācijas grāvja Indrānu pagastā atjaunošana" īstenošanai</t>
  </si>
  <si>
    <t>2029.</t>
  </si>
  <si>
    <t>Aizņēmumu atmaksa F40020020</t>
  </si>
  <si>
    <r>
      <rPr>
        <i/>
        <sz val="10"/>
        <rFont val="Times New Roman"/>
        <family val="1"/>
        <charset val="186"/>
      </rPr>
      <t>F40321220</t>
    </r>
    <r>
      <rPr>
        <sz val="10"/>
        <rFont val="Times New Roman"/>
        <family val="1"/>
        <charset val="186"/>
      </rPr>
      <t xml:space="preserve"> ELFLA projekts Meirānu tautas nama rekonstrukcija (2009.g. līgums)</t>
    </r>
  </si>
  <si>
    <t>2021.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</si>
  <si>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ELFLA "Lubānas vidusskolas sporta kompleksa rekonstrukcija" (2010.g.līgums)</t>
    </r>
  </si>
  <si>
    <t>2025.</t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</si>
  <si>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 xml:space="preserve">ERAF projekts Satiksmes drošības uzlabošana Lubānas pilsētā (2011.g. līgums) </t>
    </r>
  </si>
  <si>
    <t>2019.</t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</si>
  <si>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Sintētiskā seguma ieklāšana Lubānas vidusskolas stadionā (2011.g.līgums)</t>
    </r>
  </si>
  <si>
    <t>2024.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</si>
  <si>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Ūdenssaimniecības pakalpojumu attīstība Lubānā (I) (2010.g.līgums)</t>
    </r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</si>
  <si>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Ūdenssaimniecības pakalpojumu attīstība Lubānā (2.) (2012.g.līgums)</t>
    </r>
  </si>
  <si>
    <t>2042.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</si>
  <si>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Lubānas ūdenssaimniecības attīstības II kārta (3.) (2015.g. līgums)</t>
    </r>
  </si>
  <si>
    <t>2045.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</si>
  <si>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Šķeldas apkures sistēmas piegāde un uzstādīšana (2014.g. līgums) (katlumāja Skolas ielā)</t>
    </r>
  </si>
  <si>
    <t>2044.</t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</si>
  <si>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 xml:space="preserve"> SIA "Lubānas KP" pamatkapitāla palielināšana projekta "Pārvades un sadales sistēmas rekonstrukcija Lubānā" īstenošanai (2015.g. līgums) (siltumapgādei)</t>
    </r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</si>
  <si>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Ielu un ietvju seguma atjaunošana Lubānā (2015.g.līgums) (asfalts Parka, Stacijas ielā, gājēju cel. Oskara Kalpaka ielā)</t>
    </r>
  </si>
  <si>
    <t>2035.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</si>
  <si>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Brīvības ielas posma seguma atjaunošana (2016.g. līgums)</t>
    </r>
  </si>
  <si>
    <t>2046.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</si>
  <si>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SIA "Lubānas KP" pamatkapitālā projekta "Siltumtrases pārbūve Ozolu ielā"  īstenošanai (2017.g. līgums)</t>
    </r>
  </si>
  <si>
    <t>2037.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</si>
  <si>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Prioritārais investīciju projekts "Lubānas Jauno kapu kapličas jaunbūve" (2017.g. līgums)</t>
    </r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</si>
  <si>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ELFLA projekta "Pašvaldības nozīmes koplietošanas meliorācijas sistēmas Indrānu pagastā atjaunošana" īstenošanai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</si>
  <si>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ELFLA projekta "Pašvaldības nozīmes koplietošanas meliorācijas grāvja Indrānu pagastā atjaunošana" īstenošanai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</si>
  <si>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ELFLA projekta "Autoceļa Jaunie kapi-Birznieki-Dambīši posma atjaunošana" (2019.g. līgums)</t>
    </r>
  </si>
  <si>
    <t>Līdzdalība komersantu pašu kapitālā F50010000</t>
  </si>
  <si>
    <r>
      <rPr>
        <i/>
        <sz val="10"/>
        <rFont val="Times New Roman"/>
        <family val="1"/>
        <charset val="186"/>
      </rPr>
      <t>F55010013</t>
    </r>
    <r>
      <rPr>
        <sz val="10"/>
        <rFont val="Times New Roman"/>
        <family val="1"/>
        <charset val="186"/>
      </rPr>
      <t xml:space="preserve"> Finanšu ieguldījums SIA 'Lubānas KP" pamatkapitālā jaunas komunālās tehnikas iegādei</t>
    </r>
  </si>
  <si>
    <t>KOPĀ izdevumi un finansēšana</t>
  </si>
  <si>
    <t>Līdzekļu atlikums gada beigās</t>
  </si>
  <si>
    <t>t.sk.pamatbudžets</t>
  </si>
  <si>
    <t xml:space="preserve">ceļu fonds </t>
  </si>
  <si>
    <t>dabas resursi</t>
  </si>
  <si>
    <t xml:space="preserve">3.pielikums </t>
  </si>
  <si>
    <t>Lubānas novada pašvaldības</t>
  </si>
  <si>
    <t>29.01.2020. saistošajiem noteikumiem Nr.1</t>
  </si>
  <si>
    <t>ar grozījumiem 15.05.2020. (saistošie noteikumi Nr.4)</t>
  </si>
  <si>
    <t>IZDEVUMI ATBILSTOŠI VALDĪBAS FUNKCIJU UN EKONOMISKAJAI KLASIFIKĀCIJAI</t>
  </si>
  <si>
    <t>izdevumu struktūra %</t>
  </si>
  <si>
    <t>1100.Atalgojums</t>
  </si>
  <si>
    <t>1200.Darba devēja valsts sociālās apdrošināšanas obligātās iemaksas, sociāla rakstura pabalsti un kompensācijas</t>
  </si>
  <si>
    <t>2100.Komandējumi</t>
  </si>
  <si>
    <t>2200.Pakalpojumi</t>
  </si>
  <si>
    <t>2300.Krājumi, materiāli, energoresursi, preces un inventārs, kurus neuzskaita kodā 5200.</t>
  </si>
  <si>
    <t>2500.Budžeta iestāžu nodokļu maksājumi</t>
  </si>
  <si>
    <t>5100.Nemateriālie ieguldījumi</t>
  </si>
  <si>
    <t>5200.Pamatlīdzekļu iegāde</t>
  </si>
  <si>
    <t>6000.Sociāla rakstura maksājumi un kompensācijas</t>
  </si>
  <si>
    <t>7200.Neizlietoto valsts budžeta transfertu atmaksa</t>
  </si>
  <si>
    <t>01.600 Valsts un pašvaldības vienotais klientu apkalpošanas centrs</t>
  </si>
  <si>
    <t>7200.Pamatbudžeta izdevumu transferts uz speciālo budžetu</t>
  </si>
  <si>
    <t>01.600 Novada vēlēšanu komisija</t>
  </si>
  <si>
    <t>4300.Budžeta iestāžu procentu maksājumi Valsts kasei</t>
  </si>
  <si>
    <t xml:space="preserve">Līdzekļi neparedzētiem gadījumiem </t>
  </si>
  <si>
    <t>04.210.Lauksaimniecība</t>
  </si>
  <si>
    <t>5200.Pamatlīdzekļi</t>
  </si>
  <si>
    <t>04.210. Atbalsta pasākumi lauksaimniecībai</t>
  </si>
  <si>
    <t>04.220. Mežsaimniecība</t>
  </si>
  <si>
    <t>04.360.Siltumapgāde</t>
  </si>
  <si>
    <t>04.740 Tūristu mītne Tilta ielā 5</t>
  </si>
  <si>
    <t>04.510 Autotransports (transporta būves)- pašvaldības finansējums</t>
  </si>
  <si>
    <t>2500.Budžeta iestāžu nodokļu un nodevu maksājumi</t>
  </si>
  <si>
    <t>04.510 Autotransports (transporta būves)- valsts budžeta mērķdotācija (no 2020.gada uzrāda  pamatbudžetā )</t>
  </si>
  <si>
    <t>04.900 Publiskā interneta pieejas punkti</t>
  </si>
  <si>
    <t>7000.Transferti</t>
  </si>
  <si>
    <t>04.112 Atbalsts vietējiem mājražotājiem un amatniekiem</t>
  </si>
  <si>
    <t>3000.Subsīdijas, dotācijas</t>
  </si>
  <si>
    <t>05.100. Dabas resursu nodokļa līdzekļi (no speciālā budžeta)</t>
  </si>
  <si>
    <t>05.200 Notekūdeņu apsaimniekošana</t>
  </si>
  <si>
    <t>06.400 Ielu apgaismošana- pašvaldības finansējums</t>
  </si>
  <si>
    <t>06.400 Ielu apgaismošana-valsts budžeta mērķdotācija</t>
  </si>
  <si>
    <t>2500.Nodokļi un nodevas</t>
  </si>
  <si>
    <t>08.210.Lubānas bibliotēka un ārējais apkalpošanas punkts "Baloži"</t>
  </si>
  <si>
    <t>2400.Izdevumi periodikas iegādei</t>
  </si>
  <si>
    <t>08.230 Estrāde</t>
  </si>
  <si>
    <t>7200.Pašvaldību budžeta  izdevumu transferti</t>
  </si>
  <si>
    <t>2300.Krājumi, materiāli, energoresursi, preces, biroja preces un inventārs</t>
  </si>
  <si>
    <t>08.400 Pārējā citur neklasificētā kultūra, t.sk.atbalsts biedrībām un nodibinājumiem</t>
  </si>
  <si>
    <t>3200.Dotācijas biedrībām un nodibinājumiem ES fondu projektu īstenošanai un citiem pasākumiem</t>
  </si>
  <si>
    <t>09.220 Lubānas vidusskola</t>
  </si>
  <si>
    <t>09.220 Lubānas vidusskola-projekti</t>
  </si>
  <si>
    <t>09.220 Meirānu Kalpaka pamatskola</t>
  </si>
  <si>
    <t>09.800 Izglītības darba speciālists</t>
  </si>
  <si>
    <t>09.510. Pārējie izglītības pasākumi, t.sk. atbalsts biedrībām un nodibinājumiem</t>
  </si>
  <si>
    <t>10.700 Soc.pabalsti maznodrošinātajiem iedzīvotājiem</t>
  </si>
  <si>
    <t>10.910 Sociālais dienests</t>
  </si>
  <si>
    <t>7200.Pašvaldības transferti uz valsts budžetu</t>
  </si>
  <si>
    <t>10.120 Asistenta pakalpojumi personām ar invaliditāti</t>
  </si>
  <si>
    <t>10.120 Sociālā aizsardzība invaliditātes gadījumā</t>
  </si>
  <si>
    <t>10.920 Norēķini ar citām pašvaldībām par sociālās aprūpes pakalpojumiem</t>
  </si>
  <si>
    <t>7200.Pašvaldību budžetas izdevumu transferti</t>
  </si>
  <si>
    <t>10.900 Pārējie sociālās palīdzības pasākumi (t.sk.atbalsts biedrībām u.c.)</t>
  </si>
  <si>
    <t>10.120 Deinstitucionalizācijas pasākumi personām ar garīgās attīstības traucējumiem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</si>
  <si>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ERAF projekts Satiksmes drošības uzlabošana Lubānas pilsētā (2011.g. līgums) 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</si>
  <si>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Ūdenssaimniecības pakalpojumu attīstība Lubānā (I) (2010.g.līgums)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</si>
  <si>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Ūdenssaimniecības pakalpojumu attīstība Lubānā (2.) (2012.g.līgums)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</si>
  <si>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Lubānas ūdenssaimniecības attīstības II kārta (3.) (2015.g. līgums)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</si>
  <si>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Šķeldas apkures sistēmas piegāde un uzstādīšana (2014.g. līgums) (katlumāja Skolas ielā)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</si>
  <si>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SIA "Lubānas KP" pamatkapitāla palielināšana projekta "Pārvades un sadales sistēmas rekonstrukcija Lubānā" īstenošanai (2015.g. līgums) (siltumapgādei)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</si>
  <si>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Ielu un ietvju seguma atjaunošana Lubānā (2015.g.līgums) (asfalts Parka, Stacijas ielā, gājēju cel. Oskara Kalpaka ielā)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</si>
  <si>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Brīvības ielas posma seguma atjaunošana (2016.g. līgums)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</si>
  <si>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SIA "Lubānas KP" pamatkapitālā projekta "Siltumtrases pārbūve Ozolu ielā"  īstenošanai (2017.g. līgums)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</si>
  <si>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Prioritārais investīciju projekts "Lubānas Jauno kapu kapličas jaunbūve" (2017.g. līgums)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</si>
  <si>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ELFLA projekta "Pašvaldības nozīmes koplietošanas meliorācijas sistēmas Indrānu pagastā atjaunošana" īstenošanai</t>
    </r>
  </si>
  <si>
    <t>2030.</t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</si>
  <si>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ELFLA projekta "Pašvaldības nozīmes koplietošanas meliorācijas grāvja Indrānu pagastā atjaunošana" īstenošanai (2019.g. līgums)</t>
    </r>
  </si>
  <si>
    <t>atmaksāts 2019.g.</t>
  </si>
  <si>
    <t>F55010013 Finanšu ieguldījums SIA 'Lubānas KP" pamatkapitālā jaunas komunālās tehnikas iegādei</t>
  </si>
  <si>
    <t>līdzekļu atlikums gada beigās</t>
  </si>
  <si>
    <t>Izdevumu kopsavilkums atbilstoši ekonomiskās klasifikācijas kodiem</t>
  </si>
  <si>
    <t>Izdevumu veids</t>
  </si>
  <si>
    <t>3000.Dotācijas biedrībām un nodibinājumiem</t>
  </si>
  <si>
    <t>4300.Aizņēmumu procentu maksājumi</t>
  </si>
  <si>
    <t>5200.Kapitālie darbi, pamatlīdzekļu iegāde</t>
  </si>
  <si>
    <t>6000.Sociālie pabalsti un kompensācijas (ieskaitot pašvaldības brīvprātīgās iniciatīvas)</t>
  </si>
  <si>
    <t xml:space="preserve">4.pielikums </t>
  </si>
  <si>
    <t>Lubānas novada pašvaldības 29.01.2020. saistošajiem noteikumiem Nr.1</t>
  </si>
  <si>
    <t>"Par Lubānas novada pašvaldības budžetu 2020.gadam"</t>
  </si>
  <si>
    <r>
      <t>LUBĀNAS  novada pašvaldības aizņēmumu un galvojumu saistību apmērs 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>)</t>
    </r>
  </si>
  <si>
    <t>Saistību veids</t>
  </si>
  <si>
    <t>Aizņēmumi *</t>
  </si>
  <si>
    <r>
      <rPr>
        <b/>
        <sz val="8"/>
        <rFont val="Times New Roman"/>
        <family val="1"/>
        <charset val="186"/>
      </rPr>
      <t xml:space="preserve">Galvojumi </t>
    </r>
    <r>
      <rPr>
        <sz val="8"/>
        <rFont val="Times New Roman"/>
        <family val="1"/>
        <charset val="186"/>
      </rPr>
      <t>*</t>
    </r>
  </si>
  <si>
    <t>KOPĀ SAISTĪBAS</t>
  </si>
  <si>
    <t>Saistību apjoms % no pamatbudž. ieņēmumiem</t>
  </si>
  <si>
    <t>Gads/ projekti</t>
  </si>
  <si>
    <t>Projekts Nr.1</t>
  </si>
  <si>
    <t xml:space="preserve">Projekts Nr.2 </t>
  </si>
  <si>
    <t>Projekts Nr.3</t>
  </si>
  <si>
    <t>Projekts Nr.4.</t>
  </si>
  <si>
    <t xml:space="preserve">Projekts Nr.5 </t>
  </si>
  <si>
    <t>Projekts Nr.6</t>
  </si>
  <si>
    <t xml:space="preserve">Projekts Nr.7 </t>
  </si>
  <si>
    <t xml:space="preserve">Projekts Nr.8 </t>
  </si>
  <si>
    <t>Projekts Nr.9</t>
  </si>
  <si>
    <t>Projekts Nr.10</t>
  </si>
  <si>
    <t>Projekts Nr.11</t>
  </si>
  <si>
    <t>Projekts Nr.12</t>
  </si>
  <si>
    <t>Projekts Nr.13</t>
  </si>
  <si>
    <t>Projekts Nr.14</t>
  </si>
  <si>
    <t>Kopā</t>
  </si>
  <si>
    <t>kopā</t>
  </si>
  <si>
    <t>Turpmā-kajos gados kopā</t>
  </si>
  <si>
    <t>x</t>
  </si>
  <si>
    <t>Pavisam kopā</t>
  </si>
  <si>
    <t>* kopējā atmaksājamā summa (pamatsumma + procentu maksājumi)</t>
  </si>
  <si>
    <t>Pašvaldības pamatbudžeta ieņēmumu plāns bez mērķdotācijām un iemaksām PFIF uz 30.04.2020.</t>
  </si>
  <si>
    <t xml:space="preserve">Saistības % no 2020.gada pamatbudžeta </t>
  </si>
  <si>
    <t>Līguma noslēgšanas datums</t>
  </si>
  <si>
    <t>Aizdevējs</t>
  </si>
  <si>
    <t>Projekta nosaukums</t>
  </si>
  <si>
    <t>Aizņēmumi:</t>
  </si>
  <si>
    <t>20.11.2009.</t>
  </si>
  <si>
    <t>Valsts kase</t>
  </si>
  <si>
    <t>ELFLA projekta "Meirānu tautas nama rekonstrukcija" īstenošanai</t>
  </si>
  <si>
    <t>Projekts Nr.2</t>
  </si>
  <si>
    <t>01.09.2010.</t>
  </si>
  <si>
    <t>SIA "Lubānas KP" pamatkapitāla palielināšanai Kohēzijas fonda projekta "Ūdenssaimniecības pakalpojumu attīstība Lubānā" īstenošanai</t>
  </si>
  <si>
    <t>15.10.2010.</t>
  </si>
  <si>
    <t>ELFLA projekta "Lubānas vidusskolas sporta kompleksa rekonstrukcija" īstenošanai</t>
  </si>
  <si>
    <t>Projekts Nr.4</t>
  </si>
  <si>
    <t>12.10.2011.</t>
  </si>
  <si>
    <t>Projekta "Lubānas vidusskokas sporta kompleksa rekonstrukcija" īstenošanas pabeigšanai</t>
  </si>
  <si>
    <t>Projekts Nr.5</t>
  </si>
  <si>
    <t>16.11.2012.</t>
  </si>
  <si>
    <t>14.10.2014.</t>
  </si>
  <si>
    <t>SIA "Lubānas KP" pamatkapitāla palielināšanai prioritārā investīciju projekta "Šķeldas apkures sistēmas piegāde un uzstādīšana" īstenošanai</t>
  </si>
  <si>
    <t>30.01.2015.</t>
  </si>
  <si>
    <t>SIA "Lubānas KP" pamatkapitāla palielināšanai KF projekta (Nr.PCS/3.5.2.1.1/13/05/016)  "Pārvades un sadales sistēmas rekonstrukcija Lubānas pilsētā" īstenošanai</t>
  </si>
  <si>
    <t>Projekts Nr.8</t>
  </si>
  <si>
    <t>17.09.2015.</t>
  </si>
  <si>
    <t>Projekta "Ielu un ietvju seguma atjaunošana Lubānā" īstenošanai</t>
  </si>
  <si>
    <t>29.10.2015.</t>
  </si>
  <si>
    <t>SIA "Lubānas KP" pamatkapitāla palielināšanai KF projekta (Nr.3DP/3.5.1.1.0/15/IPIA/VARAM/006) "Lubānas ūdenssaimniecības attīstības II kārta" īstenošanai</t>
  </si>
  <si>
    <t>13.07.2016.</t>
  </si>
  <si>
    <t>Brīvības ielas posma seguma atjaunošana Lubānā</t>
  </si>
  <si>
    <t xml:space="preserve">Projekts Nr.11 </t>
  </si>
  <si>
    <t>17.08.2017.</t>
  </si>
  <si>
    <t>Siltumtrases pārbūve Ozolu ielā, Lubānā, Lubānas novadā</t>
  </si>
  <si>
    <t>(līgums)</t>
  </si>
  <si>
    <t xml:space="preserve">Projekts Nr.12 </t>
  </si>
  <si>
    <t>26.10.2017.</t>
  </si>
  <si>
    <t>Lubānas Jauno kapu kapličas jaunbūve</t>
  </si>
  <si>
    <t xml:space="preserve">Projekts Nr.13 </t>
  </si>
  <si>
    <t>09.04.2019.</t>
  </si>
  <si>
    <t>ELFLA projekts "Pašvaldības nozīmes koplietošanas meliorācijas sistēmas Lubānas novada Indrānu pagastā atjaunošana"</t>
  </si>
  <si>
    <t>ELFLA projekts "Autoceļa posma Jaunie kapi-Birznieki-Dambīši posma pārbūve"</t>
  </si>
  <si>
    <t>Galvojumi:</t>
  </si>
  <si>
    <t>24.09.2012.</t>
  </si>
  <si>
    <t>NORDEA Bank Finland Plc Latvijas filiāle</t>
  </si>
  <si>
    <t>Kohēzijas fonda projekta "Atkritumu apglabāšanas poligona "Kaudzītes" infrastruktūras attīstība" realizēšanai</t>
  </si>
  <si>
    <t>15.11.2012.</t>
  </si>
  <si>
    <t>Kohēzijas fonda projekta "Ūdenssaimniecības pakalpojumu attīstība Lubānā" īstenošanai</t>
  </si>
  <si>
    <t>Sagatavoja galvenā grāmatvede Ingrīda Logina</t>
  </si>
  <si>
    <t>pamatbudžets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</si>
</sst>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#,##0.0"/>
    <numFmt numFmtId="167" formatCode="0.000"/>
  </numFmts>
  <fonts count="52">
    <font>
      <sz val="10"/>
      <name val="Arial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ZapfCalligr TL"/>
      <family val="1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color indexed="10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sz val="10"/>
      <name val="Calibri"/>
      <family val="2"/>
      <charset val="186"/>
    </font>
    <font>
      <b/>
      <sz val="11"/>
      <name val="Times New Roman"/>
      <family val="1"/>
      <charset val="186"/>
    </font>
    <font>
      <b/>
      <i/>
      <sz val="10"/>
      <color rgb="FFFF0000"/>
      <name val="Arial"/>
      <family val="2"/>
      <charset val="186"/>
    </font>
    <font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9"/>
      <color indexed="81"/>
      <name val="Tahoma"/>
      <charset val="1"/>
    </font>
    <font>
      <b/>
      <i/>
      <sz val="12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0"/>
      <color indexed="10"/>
      <name val="Arial"/>
      <family val="2"/>
      <charset val="186"/>
    </font>
    <font>
      <b/>
      <i/>
      <sz val="11"/>
      <name val="Arial"/>
      <family val="2"/>
      <charset val="186"/>
    </font>
    <font>
      <sz val="12"/>
      <name val="Arial"/>
      <family val="2"/>
      <charset val="186"/>
    </font>
    <font>
      <sz val="7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Arial"/>
      <family val="2"/>
      <charset val="186"/>
    </font>
    <font>
      <b/>
      <u/>
      <sz val="8"/>
      <name val="Times New Roman"/>
      <family val="1"/>
      <charset val="186"/>
    </font>
    <font>
      <u/>
      <sz val="8"/>
      <name val="Times New Roman"/>
      <family val="1"/>
      <charset val="186"/>
    </font>
    <font>
      <u/>
      <sz val="10"/>
      <name val="Arial"/>
      <family val="2"/>
      <charset val="186"/>
    </font>
    <font>
      <b/>
      <sz val="8"/>
      <color indexed="12"/>
      <name val="Times New Roman"/>
      <family val="1"/>
      <charset val="186"/>
    </font>
    <font>
      <b/>
      <sz val="10"/>
      <color indexed="12"/>
      <name val="Arial"/>
      <family val="2"/>
      <charset val="186"/>
    </font>
    <font>
      <b/>
      <u/>
      <sz val="8"/>
      <color indexed="12"/>
      <name val="Times New Roman"/>
      <family val="1"/>
      <charset val="186"/>
    </font>
    <font>
      <b/>
      <sz val="8"/>
      <color rgb="FF00B050"/>
      <name val="Times New Roman"/>
      <family val="1"/>
      <charset val="186"/>
    </font>
    <font>
      <b/>
      <sz val="10"/>
      <color rgb="FF00B050"/>
      <name val="Arial"/>
      <family val="2"/>
      <charset val="186"/>
    </font>
    <font>
      <sz val="8"/>
      <color rgb="FF00B050"/>
      <name val="Times New Roman"/>
      <family val="1"/>
      <charset val="186"/>
    </font>
    <font>
      <sz val="10"/>
      <color rgb="FF00B05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 applyAlignment="1"/>
    <xf numFmtId="3" fontId="12" fillId="0" borderId="0" xfId="0" applyNumberFormat="1" applyFont="1"/>
    <xf numFmtId="3" fontId="13" fillId="0" borderId="0" xfId="0" applyNumberFormat="1" applyFont="1"/>
    <xf numFmtId="0" fontId="12" fillId="0" borderId="0" xfId="0" applyFont="1" applyAlignment="1"/>
    <xf numFmtId="0" fontId="0" fillId="0" borderId="0" xfId="0" applyAlignment="1"/>
    <xf numFmtId="0" fontId="12" fillId="0" borderId="0" xfId="0" applyFont="1"/>
    <xf numFmtId="3" fontId="14" fillId="0" borderId="0" xfId="0" applyNumberFormat="1" applyFont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justify" wrapText="1"/>
    </xf>
    <xf numFmtId="3" fontId="1" fillId="0" borderId="1" xfId="0" applyNumberFormat="1" applyFont="1" applyBorder="1"/>
    <xf numFmtId="165" fontId="1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justify" wrapText="1"/>
    </xf>
    <xf numFmtId="3" fontId="12" fillId="0" borderId="1" xfId="0" applyNumberFormat="1" applyFont="1" applyBorder="1" applyAlignment="1">
      <alignment horizontal="right" vertical="top" wrapText="1"/>
    </xf>
    <xf numFmtId="165" fontId="15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0" fontId="8" fillId="0" borderId="1" xfId="0" applyFont="1" applyBorder="1" applyAlignment="1">
      <alignment horizontal="justify" wrapText="1"/>
    </xf>
    <xf numFmtId="3" fontId="8" fillId="0" borderId="1" xfId="0" applyNumberFormat="1" applyFont="1" applyBorder="1"/>
    <xf numFmtId="165" fontId="12" fillId="0" borderId="1" xfId="0" applyNumberFormat="1" applyFont="1" applyBorder="1" applyAlignment="1">
      <alignment horizontal="center"/>
    </xf>
    <xf numFmtId="0" fontId="17" fillId="0" borderId="0" xfId="0" applyFont="1"/>
    <xf numFmtId="3" fontId="1" fillId="0" borderId="1" xfId="0" applyNumberFormat="1" applyFont="1" applyBorder="1" applyAlignment="1">
      <alignment horizontal="right" vertical="top" wrapText="1"/>
    </xf>
    <xf numFmtId="0" fontId="18" fillId="0" borderId="0" xfId="0" applyFont="1"/>
    <xf numFmtId="3" fontId="1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/>
    <xf numFmtId="3" fontId="1" fillId="2" borderId="1" xfId="0" applyNumberFormat="1" applyFont="1" applyFill="1" applyBorder="1"/>
    <xf numFmtId="3" fontId="12" fillId="0" borderId="1" xfId="0" applyNumberFormat="1" applyFont="1" applyBorder="1" applyAlignment="1">
      <alignment horizontal="right" wrapText="1"/>
    </xf>
    <xf numFmtId="0" fontId="19" fillId="0" borderId="0" xfId="0" applyFont="1"/>
    <xf numFmtId="0" fontId="1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vertical="top" wrapText="1"/>
    </xf>
    <xf numFmtId="166" fontId="12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22" fillId="0" borderId="0" xfId="0" applyFont="1"/>
    <xf numFmtId="3" fontId="1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right"/>
    </xf>
    <xf numFmtId="167" fontId="12" fillId="0" borderId="1" xfId="0" applyNumberFormat="1" applyFont="1" applyBorder="1"/>
    <xf numFmtId="166" fontId="12" fillId="0" borderId="1" xfId="0" applyNumberFormat="1" applyFont="1" applyBorder="1" applyAlignment="1">
      <alignment horizontal="center" vertical="center"/>
    </xf>
    <xf numFmtId="0" fontId="25" fillId="0" borderId="0" xfId="0" applyFont="1"/>
    <xf numFmtId="166" fontId="13" fillId="0" borderId="1" xfId="0" applyNumberFormat="1" applyFont="1" applyBorder="1" applyAlignment="1">
      <alignment horizontal="center" vertical="top" wrapText="1"/>
    </xf>
    <xf numFmtId="167" fontId="21" fillId="0" borderId="1" xfId="0" applyNumberFormat="1" applyFont="1" applyBorder="1"/>
    <xf numFmtId="0" fontId="21" fillId="0" borderId="1" xfId="0" applyFont="1" applyBorder="1" applyAlignment="1">
      <alignment wrapText="1"/>
    </xf>
    <xf numFmtId="3" fontId="21" fillId="0" borderId="1" xfId="0" applyNumberFormat="1" applyFont="1" applyBorder="1"/>
    <xf numFmtId="166" fontId="12" fillId="0" borderId="1" xfId="0" applyNumberFormat="1" applyFont="1" applyBorder="1" applyAlignment="1">
      <alignment horizontal="center"/>
    </xf>
    <xf numFmtId="0" fontId="26" fillId="0" borderId="0" xfId="0" applyFont="1"/>
    <xf numFmtId="3" fontId="8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31" fillId="0" borderId="0" xfId="0" applyFont="1"/>
    <xf numFmtId="0" fontId="16" fillId="0" borderId="0" xfId="0" applyFont="1"/>
    <xf numFmtId="0" fontId="8" fillId="0" borderId="0" xfId="0" applyFont="1" applyAlignment="1">
      <alignment horizontal="center"/>
    </xf>
    <xf numFmtId="3" fontId="1" fillId="0" borderId="1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0" fontId="5" fillId="0" borderId="0" xfId="0" applyFont="1"/>
    <xf numFmtId="3" fontId="21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66" fontId="4" fillId="0" borderId="0" xfId="0" applyNumberFormat="1" applyFont="1" applyBorder="1"/>
    <xf numFmtId="2" fontId="15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justify" vertical="top" wrapText="1"/>
    </xf>
    <xf numFmtId="0" fontId="32" fillId="0" borderId="0" xfId="0" applyFont="1"/>
    <xf numFmtId="0" fontId="33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3" fontId="8" fillId="0" borderId="1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166" fontId="21" fillId="0" borderId="1" xfId="0" applyNumberFormat="1" applyFont="1" applyBorder="1"/>
    <xf numFmtId="166" fontId="10" fillId="0" borderId="1" xfId="0" applyNumberFormat="1" applyFont="1" applyBorder="1"/>
    <xf numFmtId="0" fontId="34" fillId="0" borderId="0" xfId="0" applyFont="1"/>
    <xf numFmtId="0" fontId="11" fillId="0" borderId="1" xfId="0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 wrapText="1"/>
    </xf>
    <xf numFmtId="0" fontId="0" fillId="0" borderId="0" xfId="0" applyBorder="1"/>
    <xf numFmtId="0" fontId="25" fillId="0" borderId="0" xfId="1" applyFont="1"/>
    <xf numFmtId="3" fontId="1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right" wrapText="1"/>
    </xf>
    <xf numFmtId="3" fontId="8" fillId="0" borderId="0" xfId="0" applyNumberFormat="1" applyFont="1"/>
    <xf numFmtId="0" fontId="15" fillId="0" borderId="0" xfId="0" applyFont="1"/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35" fillId="0" borderId="0" xfId="0" applyFont="1"/>
    <xf numFmtId="0" fontId="0" fillId="0" borderId="0" xfId="0" applyAlignment="1">
      <alignment horizontal="center"/>
    </xf>
    <xf numFmtId="0" fontId="5" fillId="0" borderId="0" xfId="1"/>
    <xf numFmtId="0" fontId="0" fillId="0" borderId="0" xfId="0" applyAlignment="1">
      <alignment horizontal="justify"/>
    </xf>
    <xf numFmtId="0" fontId="12" fillId="0" borderId="0" xfId="1" applyFont="1" applyAlignment="1">
      <alignment horizontal="center" wrapText="1"/>
    </xf>
    <xf numFmtId="0" fontId="5" fillId="0" borderId="0" xfId="1" applyAlignment="1"/>
    <xf numFmtId="0" fontId="4" fillId="0" borderId="0" xfId="1" applyFont="1"/>
    <xf numFmtId="0" fontId="21" fillId="0" borderId="0" xfId="1" applyFont="1" applyAlignment="1">
      <alignment horizontal="center" wrapText="1"/>
    </xf>
    <xf numFmtId="0" fontId="9" fillId="0" borderId="0" xfId="1" applyFont="1"/>
    <xf numFmtId="0" fontId="11" fillId="0" borderId="0" xfId="1" applyFont="1"/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vertical="top" wrapText="1"/>
    </xf>
    <xf numFmtId="3" fontId="12" fillId="0" borderId="1" xfId="1" applyNumberFormat="1" applyFont="1" applyBorder="1" applyAlignment="1">
      <alignment wrapText="1"/>
    </xf>
    <xf numFmtId="4" fontId="12" fillId="0" borderId="1" xfId="1" applyNumberFormat="1" applyFont="1" applyBorder="1" applyAlignment="1">
      <alignment wrapText="1"/>
    </xf>
    <xf numFmtId="0" fontId="24" fillId="0" borderId="1" xfId="1" applyFont="1" applyBorder="1" applyAlignment="1">
      <alignment horizontal="justify" vertical="top" wrapText="1"/>
    </xf>
    <xf numFmtId="3" fontId="1" fillId="0" borderId="1" xfId="1" applyNumberFormat="1" applyFont="1" applyBorder="1"/>
    <xf numFmtId="4" fontId="1" fillId="0" borderId="1" xfId="1" applyNumberFormat="1" applyFont="1" applyBorder="1" applyAlignment="1">
      <alignment wrapText="1"/>
    </xf>
    <xf numFmtId="0" fontId="15" fillId="0" borderId="0" xfId="1" applyFont="1"/>
    <xf numFmtId="3" fontId="12" fillId="0" borderId="1" xfId="1" applyNumberFormat="1" applyFont="1" applyBorder="1"/>
    <xf numFmtId="3" fontId="1" fillId="0" borderId="0" xfId="1" applyNumberFormat="1" applyFont="1" applyBorder="1" applyAlignment="1">
      <alignment wrapText="1"/>
    </xf>
    <xf numFmtId="3" fontId="12" fillId="0" borderId="1" xfId="1" applyNumberFormat="1" applyFont="1" applyBorder="1" applyAlignment="1">
      <alignment vertical="center" wrapText="1"/>
    </xf>
    <xf numFmtId="0" fontId="24" fillId="0" borderId="1" xfId="1" applyFont="1" applyBorder="1" applyAlignment="1">
      <alignment vertical="center" wrapText="1"/>
    </xf>
    <xf numFmtId="3" fontId="1" fillId="0" borderId="1" xfId="1" applyNumberFormat="1" applyFont="1" applyBorder="1" applyAlignment="1">
      <alignment wrapText="1"/>
    </xf>
    <xf numFmtId="3" fontId="20" fillId="0" borderId="1" xfId="1" applyNumberFormat="1" applyFont="1" applyBorder="1" applyAlignment="1">
      <alignment wrapText="1"/>
    </xf>
    <xf numFmtId="0" fontId="21" fillId="0" borderId="1" xfId="1" applyFont="1" applyBorder="1" applyAlignment="1">
      <alignment horizontal="justify" vertical="top" wrapText="1"/>
    </xf>
    <xf numFmtId="3" fontId="21" fillId="0" borderId="1" xfId="1" applyNumberFormat="1" applyFont="1" applyBorder="1" applyAlignment="1">
      <alignment vertical="center" wrapText="1"/>
    </xf>
    <xf numFmtId="4" fontId="21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horizontal="justify" vertical="center" wrapText="1"/>
    </xf>
    <xf numFmtId="3" fontId="12" fillId="0" borderId="1" xfId="1" applyNumberFormat="1" applyFont="1" applyBorder="1" applyAlignment="1">
      <alignment horizontal="right" wrapText="1"/>
    </xf>
    <xf numFmtId="3" fontId="21" fillId="0" borderId="1" xfId="1" applyNumberFormat="1" applyFont="1" applyBorder="1" applyAlignment="1">
      <alignment horizontal="right" wrapText="1"/>
    </xf>
    <xf numFmtId="4" fontId="21" fillId="0" borderId="1" xfId="1" applyNumberFormat="1" applyFont="1" applyBorder="1" applyAlignment="1">
      <alignment horizontal="right" wrapText="1"/>
    </xf>
    <xf numFmtId="3" fontId="10" fillId="0" borderId="1" xfId="1" applyNumberFormat="1" applyFont="1" applyBorder="1" applyAlignment="1">
      <alignment horizontal="right" wrapText="1"/>
    </xf>
    <xf numFmtId="3" fontId="1" fillId="0" borderId="1" xfId="1" applyNumberFormat="1" applyFont="1" applyBorder="1" applyAlignment="1">
      <alignment horizontal="right" wrapText="1"/>
    </xf>
    <xf numFmtId="0" fontId="18" fillId="0" borderId="0" xfId="1" applyFont="1"/>
    <xf numFmtId="0" fontId="36" fillId="0" borderId="0" xfId="1" applyFont="1"/>
    <xf numFmtId="4" fontId="12" fillId="0" borderId="1" xfId="1" applyNumberFormat="1" applyFont="1" applyBorder="1" applyAlignment="1">
      <alignment horizontal="right" wrapText="1"/>
    </xf>
    <xf numFmtId="0" fontId="5" fillId="0" borderId="0" xfId="1" applyFont="1"/>
    <xf numFmtId="3" fontId="12" fillId="0" borderId="1" xfId="1" applyNumberFormat="1" applyFont="1" applyBorder="1" applyAlignment="1">
      <alignment horizontal="right" vertical="top" wrapText="1"/>
    </xf>
    <xf numFmtId="0" fontId="24" fillId="0" borderId="1" xfId="1" applyFont="1" applyBorder="1" applyAlignment="1">
      <alignment horizontal="justify" vertical="center" wrapText="1"/>
    </xf>
    <xf numFmtId="3" fontId="21" fillId="0" borderId="1" xfId="1" applyNumberFormat="1" applyFont="1" applyBorder="1" applyAlignment="1">
      <alignment wrapText="1"/>
    </xf>
    <xf numFmtId="4" fontId="21" fillId="0" borderId="1" xfId="1" applyNumberFormat="1" applyFont="1" applyBorder="1" applyAlignment="1">
      <alignment wrapText="1"/>
    </xf>
    <xf numFmtId="0" fontId="33" fillId="0" borderId="0" xfId="1" applyFont="1"/>
    <xf numFmtId="0" fontId="37" fillId="0" borderId="0" xfId="1" applyFont="1"/>
    <xf numFmtId="0" fontId="1" fillId="0" borderId="1" xfId="1" applyFont="1" applyBorder="1" applyAlignment="1">
      <alignment horizontal="justify" vertical="center" wrapText="1"/>
    </xf>
    <xf numFmtId="3" fontId="10" fillId="0" borderId="1" xfId="1" applyNumberFormat="1" applyFont="1" applyBorder="1" applyAlignment="1">
      <alignment wrapText="1"/>
    </xf>
    <xf numFmtId="0" fontId="24" fillId="0" borderId="4" xfId="1" applyFont="1" applyBorder="1" applyAlignment="1">
      <alignment horizontal="justify" vertical="top" wrapText="1"/>
    </xf>
    <xf numFmtId="3" fontId="1" fillId="0" borderId="4" xfId="1" applyNumberFormat="1" applyFont="1" applyBorder="1" applyAlignment="1">
      <alignment vertical="center" wrapText="1"/>
    </xf>
    <xf numFmtId="4" fontId="1" fillId="0" borderId="4" xfId="1" applyNumberFormat="1" applyFont="1" applyFill="1" applyBorder="1" applyAlignment="1"/>
    <xf numFmtId="0" fontId="5" fillId="0" borderId="5" xfId="1" applyBorder="1" applyAlignment="1">
      <alignment horizontal="justify" vertical="top" wrapText="1"/>
    </xf>
    <xf numFmtId="0" fontId="5" fillId="0" borderId="5" xfId="1" applyBorder="1" applyAlignment="1">
      <alignment vertical="center" wrapText="1"/>
    </xf>
    <xf numFmtId="4" fontId="1" fillId="0" borderId="5" xfId="1" applyNumberFormat="1" applyFont="1" applyFill="1" applyBorder="1" applyAlignment="1"/>
    <xf numFmtId="3" fontId="12" fillId="0" borderId="1" xfId="1" applyNumberFormat="1" applyFont="1" applyBorder="1" applyAlignment="1">
      <alignment horizontal="right" vertical="center" wrapText="1"/>
    </xf>
    <xf numFmtId="4" fontId="12" fillId="0" borderId="1" xfId="1" applyNumberFormat="1" applyFont="1" applyFill="1" applyBorder="1" applyAlignment="1">
      <alignment horizontal="right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top" wrapText="1"/>
    </xf>
    <xf numFmtId="3" fontId="12" fillId="0" borderId="4" xfId="1" applyNumberFormat="1" applyFont="1" applyBorder="1" applyAlignment="1">
      <alignment horizontal="right" vertical="top" wrapText="1"/>
    </xf>
    <xf numFmtId="3" fontId="12" fillId="0" borderId="4" xfId="1" applyNumberFormat="1" applyFont="1" applyBorder="1" applyAlignment="1"/>
    <xf numFmtId="3" fontId="1" fillId="0" borderId="1" xfId="1" applyNumberFormat="1" applyFont="1" applyBorder="1" applyAlignment="1"/>
    <xf numFmtId="3" fontId="20" fillId="0" borderId="1" xfId="1" applyNumberFormat="1" applyFont="1" applyBorder="1" applyAlignment="1"/>
    <xf numFmtId="3" fontId="1" fillId="0" borderId="1" xfId="1" applyNumberFormat="1" applyFont="1" applyBorder="1" applyAlignment="1">
      <alignment vertical="center" wrapText="1"/>
    </xf>
    <xf numFmtId="4" fontId="12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horizontal="justify" vertical="top" wrapText="1"/>
    </xf>
    <xf numFmtId="3" fontId="8" fillId="0" borderId="1" xfId="1" applyNumberFormat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 wrapText="1"/>
    </xf>
    <xf numFmtId="3" fontId="2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wrapText="1"/>
    </xf>
    <xf numFmtId="0" fontId="12" fillId="0" borderId="1" xfId="0" applyFont="1" applyBorder="1" applyAlignment="1">
      <alignment horizontal="justify" vertical="top" wrapText="1"/>
    </xf>
    <xf numFmtId="3" fontId="21" fillId="0" borderId="1" xfId="1" applyNumberFormat="1" applyFont="1" applyBorder="1"/>
    <xf numFmtId="3" fontId="11" fillId="0" borderId="1" xfId="1" applyNumberFormat="1" applyFont="1" applyBorder="1"/>
    <xf numFmtId="3" fontId="10" fillId="0" borderId="1" xfId="1" applyNumberFormat="1" applyFont="1" applyBorder="1"/>
    <xf numFmtId="3" fontId="11" fillId="0" borderId="1" xfId="1" applyNumberFormat="1" applyFont="1" applyBorder="1" applyAlignment="1">
      <alignment horizontal="center"/>
    </xf>
    <xf numFmtId="3" fontId="12" fillId="0" borderId="2" xfId="0" applyNumberFormat="1" applyFont="1" applyBorder="1"/>
    <xf numFmtId="166" fontId="11" fillId="0" borderId="0" xfId="0" applyNumberFormat="1" applyFont="1" applyBorder="1"/>
    <xf numFmtId="3" fontId="1" fillId="0" borderId="2" xfId="0" applyNumberFormat="1" applyFont="1" applyBorder="1"/>
    <xf numFmtId="0" fontId="11" fillId="0" borderId="2" xfId="0" applyFont="1" applyBorder="1" applyAlignment="1">
      <alignment horizontal="center" wrapText="1"/>
    </xf>
    <xf numFmtId="0" fontId="12" fillId="0" borderId="0" xfId="1" applyFont="1" applyBorder="1" applyAlignment="1">
      <alignment horizontal="justify" wrapText="1"/>
    </xf>
    <xf numFmtId="3" fontId="1" fillId="0" borderId="0" xfId="0" applyNumberFormat="1" applyFont="1" applyBorder="1" applyAlignment="1">
      <alignment horizontal="right" wrapText="1"/>
    </xf>
    <xf numFmtId="0" fontId="8" fillId="0" borderId="0" xfId="1" applyFont="1" applyBorder="1" applyAlignment="1">
      <alignment vertical="top" wrapText="1"/>
    </xf>
    <xf numFmtId="3" fontId="8" fillId="0" borderId="0" xfId="1" applyNumberFormat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/>
    </xf>
    <xf numFmtId="0" fontId="8" fillId="0" borderId="0" xfId="1" applyFont="1"/>
    <xf numFmtId="0" fontId="11" fillId="0" borderId="0" xfId="1" applyFont="1" applyAlignment="1">
      <alignment horizontal="right"/>
    </xf>
    <xf numFmtId="3" fontId="8" fillId="0" borderId="0" xfId="1" applyNumberFormat="1" applyFont="1" applyAlignment="1">
      <alignment horizontal="center"/>
    </xf>
    <xf numFmtId="3" fontId="8" fillId="0" borderId="0" xfId="1" applyNumberFormat="1" applyFont="1"/>
    <xf numFmtId="0" fontId="25" fillId="0" borderId="0" xfId="0" applyFont="1" applyAlignment="1">
      <alignment horizontal="center"/>
    </xf>
    <xf numFmtId="0" fontId="5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justify" vertical="top" wrapText="1"/>
    </xf>
    <xf numFmtId="4" fontId="2" fillId="0" borderId="1" xfId="0" applyNumberFormat="1" applyFont="1" applyBorder="1"/>
    <xf numFmtId="3" fontId="1" fillId="0" borderId="0" xfId="1" applyNumberFormat="1" applyFont="1"/>
    <xf numFmtId="0" fontId="24" fillId="0" borderId="3" xfId="0" applyFont="1" applyBorder="1" applyAlignment="1">
      <alignment horizontal="justify" vertical="center" wrapText="1"/>
    </xf>
    <xf numFmtId="0" fontId="1" fillId="0" borderId="0" xfId="1" applyFont="1"/>
    <xf numFmtId="0" fontId="24" fillId="0" borderId="3" xfId="0" applyFont="1" applyBorder="1"/>
    <xf numFmtId="0" fontId="24" fillId="0" borderId="3" xfId="0" applyFont="1" applyBorder="1" applyAlignment="1">
      <alignment wrapText="1"/>
    </xf>
    <xf numFmtId="0" fontId="24" fillId="0" borderId="3" xfId="0" applyFont="1" applyBorder="1" applyAlignment="1">
      <alignment vertical="center"/>
    </xf>
    <xf numFmtId="0" fontId="9" fillId="0" borderId="1" xfId="0" applyFont="1" applyFill="1" applyBorder="1"/>
    <xf numFmtId="166" fontId="13" fillId="0" borderId="1" xfId="0" applyNumberFormat="1" applyFont="1" applyBorder="1"/>
    <xf numFmtId="0" fontId="23" fillId="0" borderId="0" xfId="0" applyFont="1"/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5" fillId="0" borderId="0" xfId="0" applyFont="1" applyBorder="1"/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Fill="1" applyBorder="1" applyAlignment="1" applyProtection="1">
      <alignment horizontal="center" vertical="center" textRotation="90" wrapText="1"/>
      <protection locked="0"/>
    </xf>
    <xf numFmtId="0" fontId="15" fillId="0" borderId="9" xfId="0" applyFont="1" applyFill="1" applyBorder="1" applyAlignment="1" applyProtection="1">
      <alignment horizontal="center" vertical="center" textRotation="90" wrapText="1"/>
      <protection locked="0"/>
    </xf>
    <xf numFmtId="0" fontId="15" fillId="5" borderId="9" xfId="0" applyFont="1" applyFill="1" applyBorder="1" applyAlignment="1" applyProtection="1">
      <alignment horizontal="center" vertical="center" textRotation="90" wrapText="1"/>
      <protection locked="0"/>
    </xf>
    <xf numFmtId="0" fontId="15" fillId="6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7" borderId="17" xfId="0" applyFont="1" applyFill="1" applyBorder="1" applyAlignment="1" applyProtection="1">
      <alignment horizontal="center"/>
      <protection locked="0"/>
    </xf>
    <xf numFmtId="0" fontId="11" fillId="8" borderId="18" xfId="0" applyFont="1" applyFill="1" applyBorder="1" applyAlignment="1" applyProtection="1">
      <alignment horizontal="center"/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3" fontId="11" fillId="0" borderId="21" xfId="0" applyNumberFormat="1" applyFont="1" applyBorder="1" applyProtection="1">
      <protection locked="0"/>
    </xf>
    <xf numFmtId="3" fontId="11" fillId="0" borderId="22" xfId="0" applyNumberFormat="1" applyFont="1" applyBorder="1" applyProtection="1">
      <protection locked="0"/>
    </xf>
    <xf numFmtId="3" fontId="15" fillId="5" borderId="23" xfId="0" applyNumberFormat="1" applyFont="1" applyFill="1" applyBorder="1" applyProtection="1">
      <protection locked="0"/>
    </xf>
    <xf numFmtId="3" fontId="11" fillId="0" borderId="23" xfId="0" applyNumberFormat="1" applyFont="1" applyBorder="1" applyProtection="1">
      <protection locked="0"/>
    </xf>
    <xf numFmtId="3" fontId="15" fillId="8" borderId="24" xfId="0" applyNumberFormat="1" applyFont="1" applyFill="1" applyBorder="1" applyAlignment="1" applyProtection="1">
      <alignment horizontal="center"/>
      <protection locked="0"/>
    </xf>
    <xf numFmtId="3" fontId="12" fillId="10" borderId="25" xfId="0" applyNumberFormat="1" applyFont="1" applyFill="1" applyBorder="1" applyAlignment="1" applyProtection="1">
      <alignment horizontal="center"/>
    </xf>
    <xf numFmtId="10" fontId="11" fillId="0" borderId="14" xfId="0" applyNumberFormat="1" applyFont="1" applyBorder="1" applyAlignment="1" applyProtection="1">
      <alignment horizontal="justify" vertical="top"/>
      <protection locked="0"/>
    </xf>
    <xf numFmtId="0" fontId="38" fillId="0" borderId="20" xfId="0" applyFont="1" applyBorder="1" applyAlignment="1" applyProtection="1">
      <alignment horizontal="center" vertical="justify"/>
      <protection locked="0"/>
    </xf>
    <xf numFmtId="10" fontId="11" fillId="0" borderId="14" xfId="0" applyNumberFormat="1" applyFont="1" applyBorder="1" applyAlignment="1" applyProtection="1">
      <alignment horizontal="center" vertical="top"/>
      <protection locked="0"/>
    </xf>
    <xf numFmtId="0" fontId="39" fillId="0" borderId="11" xfId="0" applyFont="1" applyBorder="1" applyAlignment="1" applyProtection="1">
      <alignment horizontal="center" wrapText="1"/>
    </xf>
    <xf numFmtId="3" fontId="15" fillId="0" borderId="12" xfId="0" applyNumberFormat="1" applyFont="1" applyBorder="1" applyAlignment="1" applyProtection="1">
      <alignment horizontal="center"/>
    </xf>
    <xf numFmtId="3" fontId="15" fillId="5" borderId="26" xfId="0" applyNumberFormat="1" applyFont="1" applyFill="1" applyBorder="1" applyAlignment="1" applyProtection="1">
      <alignment horizontal="center"/>
    </xf>
    <xf numFmtId="3" fontId="15" fillId="0" borderId="27" xfId="0" applyNumberFormat="1" applyFont="1" applyBorder="1" applyAlignment="1" applyProtection="1">
      <alignment horizontal="center"/>
    </xf>
    <xf numFmtId="3" fontId="15" fillId="0" borderId="11" xfId="0" applyNumberFormat="1" applyFont="1" applyBorder="1" applyAlignment="1" applyProtection="1">
      <alignment horizontal="center"/>
    </xf>
    <xf numFmtId="3" fontId="15" fillId="8" borderId="11" xfId="0" applyNumberFormat="1" applyFont="1" applyFill="1" applyBorder="1" applyAlignment="1" applyProtection="1">
      <alignment horizontal="center"/>
    </xf>
    <xf numFmtId="3" fontId="12" fillId="9" borderId="8" xfId="0" applyNumberFormat="1" applyFont="1" applyFill="1" applyBorder="1" applyAlignment="1" applyProtection="1">
      <alignment horizontal="center"/>
    </xf>
    <xf numFmtId="2" fontId="15" fillId="0" borderId="28" xfId="0" applyNumberFormat="1" applyFont="1" applyBorder="1" applyAlignment="1" applyProtection="1">
      <alignment horizontal="center" vertical="top"/>
      <protection locked="0"/>
    </xf>
    <xf numFmtId="0" fontId="4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>
      <alignment wrapText="1"/>
    </xf>
    <xf numFmtId="3" fontId="15" fillId="0" borderId="30" xfId="0" applyNumberFormat="1" applyFont="1" applyBorder="1" applyAlignment="1">
      <alignment wrapText="1"/>
    </xf>
    <xf numFmtId="0" fontId="1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2" fontId="25" fillId="0" borderId="0" xfId="0" applyNumberFormat="1" applyFont="1" applyBorder="1" applyAlignment="1"/>
    <xf numFmtId="2" fontId="41" fillId="0" borderId="0" xfId="0" applyNumberFormat="1" applyFont="1" applyBorder="1" applyAlignment="1"/>
    <xf numFmtId="0" fontId="42" fillId="0" borderId="0" xfId="0" applyFont="1" applyBorder="1" applyAlignment="1" applyProtection="1">
      <protection locked="0"/>
    </xf>
    <xf numFmtId="0" fontId="11" fillId="0" borderId="23" xfId="0" applyFont="1" applyBorder="1" applyAlignment="1" applyProtection="1">
      <alignment horizontal="center" wrapTex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vertical="center" wrapText="1"/>
    </xf>
    <xf numFmtId="0" fontId="11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32" xfId="0" applyFont="1" applyBorder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justify" wrapText="1"/>
      <protection locked="0"/>
    </xf>
    <xf numFmtId="0" fontId="11" fillId="0" borderId="0" xfId="0" applyFont="1" applyBorder="1" applyAlignment="1" applyProtection="1">
      <alignment horizontal="justify" vertical="center" wrapText="1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/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wrapText="1"/>
    </xf>
    <xf numFmtId="0" fontId="11" fillId="0" borderId="0" xfId="0" applyFont="1" applyBorder="1" applyAlignment="1" applyProtection="1">
      <alignment horizontal="justify" wrapText="1"/>
      <protection locked="0"/>
    </xf>
    <xf numFmtId="0" fontId="11" fillId="0" borderId="0" xfId="0" applyFont="1" applyBorder="1" applyAlignment="1" applyProtection="1"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4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Alignment="1">
      <alignment wrapText="1"/>
    </xf>
    <xf numFmtId="0" fontId="45" fillId="0" borderId="0" xfId="0" applyFont="1" applyBorder="1" applyAlignment="1" applyProtection="1">
      <alignment horizontal="justify" vertical="center" wrapText="1"/>
      <protection locked="0"/>
    </xf>
    <xf numFmtId="0" fontId="45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justify" vertical="center" wrapText="1"/>
    </xf>
    <xf numFmtId="0" fontId="46" fillId="0" borderId="0" xfId="0" applyFont="1" applyBorder="1"/>
    <xf numFmtId="0" fontId="45" fillId="0" borderId="0" xfId="0" applyFont="1" applyBorder="1" applyAlignment="1" applyProtection="1">
      <alignment horizontal="right" wrapText="1"/>
      <protection locked="0"/>
    </xf>
    <xf numFmtId="0" fontId="46" fillId="0" borderId="0" xfId="0" applyFont="1" applyAlignment="1">
      <alignment wrapText="1"/>
    </xf>
    <xf numFmtId="0" fontId="47" fillId="0" borderId="0" xfId="0" applyFont="1" applyBorder="1" applyAlignment="1" applyProtection="1">
      <alignment horizontal="left" wrapText="1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8" fillId="0" borderId="0" xfId="0" applyFont="1" applyBorder="1" applyAlignment="1" applyProtection="1">
      <alignment horizontal="right" wrapText="1"/>
      <protection locked="0"/>
    </xf>
    <xf numFmtId="0" fontId="49" fillId="0" borderId="0" xfId="0" applyFont="1" applyAlignment="1">
      <alignment wrapTex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justify" vertical="center" wrapText="1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justify" vertical="center" wrapText="1"/>
      <protection locked="0"/>
    </xf>
    <xf numFmtId="0" fontId="49" fillId="0" borderId="0" xfId="0" applyFont="1" applyAlignment="1">
      <alignment horizontal="justify" vertical="center" wrapText="1"/>
    </xf>
    <xf numFmtId="0" fontId="51" fillId="0" borderId="0" xfId="0" applyFont="1" applyAlignment="1">
      <alignment wrapText="1"/>
    </xf>
    <xf numFmtId="0" fontId="51" fillId="0" borderId="0" xfId="0" applyFont="1" applyBorder="1"/>
    <xf numFmtId="0" fontId="43" fillId="0" borderId="0" xfId="0" applyFont="1" applyBorder="1" applyAlignment="1" applyProtection="1">
      <alignment horizontal="left" wrapText="1"/>
      <protection locked="0"/>
    </xf>
    <xf numFmtId="0" fontId="44" fillId="0" borderId="0" xfId="0" applyFont="1" applyAlignment="1"/>
    <xf numFmtId="0" fontId="11" fillId="0" borderId="25" xfId="0" applyFont="1" applyBorder="1" applyAlignment="1" applyProtection="1">
      <alignment horizontal="justify"/>
      <protection locked="0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44" fillId="0" borderId="0" xfId="0" applyFont="1" applyAlignment="1"/>
    <xf numFmtId="0" fontId="11" fillId="0" borderId="0" xfId="0" applyFont="1" applyBorder="1" applyAlignment="1" applyProtection="1">
      <alignment horizontal="justify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</cellXfs>
  <cellStyles count="2">
    <cellStyle name="Parasts" xfId="0" builtinId="0"/>
    <cellStyle name="Parast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budzeta_pla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NEMUMI"/>
      <sheetName val="IZDEVUMI"/>
      <sheetName val="IZDEVUMI_EKK"/>
      <sheetName val="saistības"/>
      <sheetName val="vidusskola"/>
      <sheetName val="vidusskolas iesniegtā"/>
      <sheetName val="vidusskola projekti"/>
      <sheetName val="speciālais budžets"/>
      <sheetName val="Dome"/>
      <sheetName val="klientu centrs"/>
      <sheetName val="vēlēšanu komisija"/>
      <sheetName val="aizņēmumu procenti"/>
      <sheetName val="lauksaimniecība"/>
      <sheetName val="atbalsts lauksaimniecībai"/>
      <sheetName val="mežsaimniecība"/>
      <sheetName val="Notekūdeņu apsaimniekošana"/>
      <sheetName val="siltumapgāde"/>
      <sheetName val="ViesnīcaTilta 5"/>
      <sheetName val="Transporta būvju uzt. un rem"/>
      <sheetName val="Lapa1"/>
      <sheetName val=" ceļu fonds 2019"/>
      <sheetName val="ceļu fonds 2020"/>
      <sheetName val="publiskais internets"/>
      <sheetName val="tūrisma un kultūrv.mant.centrs"/>
      <sheetName val="nodarbinātība"/>
      <sheetName val="Amatnieku centrs"/>
      <sheetName val="Atbalsts uzņēmējdarbībai"/>
      <sheetName val="dabas resursi 2019"/>
      <sheetName val="dabas resursi 2020"/>
      <sheetName val="aprēķins"/>
      <sheetName val="mājokļu uzturēšana"/>
      <sheetName val="teritorijas plānoš un attīst"/>
      <sheetName val="teritorijas uzturēšana"/>
      <sheetName val="Lapa2"/>
      <sheetName val="Ūdensapgāde"/>
      <sheetName val="ielu apgaismošana"/>
      <sheetName val="ēku apsaimniekošana"/>
      <sheetName val="ambulance "/>
      <sheetName val="Lubānas b-ka"/>
      <sheetName val="Meirānu b-ka"/>
      <sheetName val="Lubānas KN"/>
      <sheetName val="Aiviekstes svētki"/>
      <sheetName val="Estrāde"/>
      <sheetName val="Meirānu TN"/>
      <sheetName val="Sports"/>
      <sheetName val="Kultūras darba speciālists"/>
      <sheetName val="Jauniešu centrs"/>
      <sheetName val="Lubānas ziņas"/>
      <sheetName val="rotaļu laukums"/>
      <sheetName val="Pārējais sports, kultūra, reliģ"/>
      <sheetName val="PII &quot;Rūķīši&quot;"/>
      <sheetName val="1.-4.kl.ēdināš."/>
      <sheetName val="Meirānu pamatskola"/>
      <sheetName val="NORDPLUS (2)"/>
      <sheetName val="Mākslas skola"/>
      <sheetName val="Internāts"/>
      <sheetName val="Izglītības darba speciālists"/>
      <sheetName val="Izglītības norēķini"/>
      <sheetName val="pabalsti"/>
      <sheetName val="Soc.dienests"/>
      <sheetName val="Asistenti"/>
      <sheetName val="Invalīdu aizsardzība"/>
      <sheetName val="Soc.aprūpes centrs"/>
      <sheetName val="Bāriņtiesa"/>
      <sheetName val="Atbalsts ģimenēm ar bērniem"/>
      <sheetName val="Soc.darbs ar ģimenēm"/>
      <sheetName val="Maksājumi citām pašv soc. pak."/>
      <sheetName val="Atbalsts soc.biedrībām"/>
      <sheetName val="deinstitucionalizācija"/>
      <sheetName val="dienas centrs Eglāji"/>
      <sheetName val="tāmes_veidlapa"/>
    </sheetNames>
    <sheetDataSet>
      <sheetData sheetId="0">
        <row r="7">
          <cell r="C7">
            <v>396491</v>
          </cell>
          <cell r="D7">
            <v>396491</v>
          </cell>
          <cell r="E7">
            <v>396491</v>
          </cell>
        </row>
        <row r="10">
          <cell r="F10">
            <v>614842</v>
          </cell>
          <cell r="G10">
            <v>614842</v>
          </cell>
        </row>
        <row r="102">
          <cell r="C102">
            <v>2483851</v>
          </cell>
          <cell r="D102">
            <v>2801357</v>
          </cell>
          <cell r="E102">
            <v>3085798</v>
          </cell>
          <cell r="F102">
            <v>2890044</v>
          </cell>
          <cell r="G102">
            <v>3099632</v>
          </cell>
        </row>
      </sheetData>
      <sheetData sheetId="1">
        <row r="81">
          <cell r="B81">
            <v>0</v>
          </cell>
        </row>
      </sheetData>
      <sheetData sheetId="2">
        <row r="10">
          <cell r="B10">
            <v>275174</v>
          </cell>
          <cell r="C10">
            <v>276003</v>
          </cell>
          <cell r="D10">
            <v>256491</v>
          </cell>
          <cell r="E10">
            <v>284582</v>
          </cell>
          <cell r="F10">
            <v>284582</v>
          </cell>
        </row>
        <row r="21">
          <cell r="B21">
            <v>13428</v>
          </cell>
          <cell r="C21">
            <v>13428</v>
          </cell>
          <cell r="D21">
            <v>12733</v>
          </cell>
          <cell r="E21">
            <v>17811</v>
          </cell>
          <cell r="F21">
            <v>17811</v>
          </cell>
        </row>
        <row r="29">
          <cell r="B29">
            <v>208</v>
          </cell>
          <cell r="C29">
            <v>3915</v>
          </cell>
          <cell r="D29">
            <v>3832</v>
          </cell>
          <cell r="E29">
            <v>1858</v>
          </cell>
          <cell r="F29">
            <v>1858</v>
          </cell>
        </row>
        <row r="36">
          <cell r="B36">
            <v>550</v>
          </cell>
          <cell r="C36">
            <v>550</v>
          </cell>
          <cell r="D36">
            <v>544</v>
          </cell>
          <cell r="E36">
            <v>500</v>
          </cell>
          <cell r="F36">
            <v>500</v>
          </cell>
        </row>
        <row r="38">
          <cell r="B38">
            <v>12000</v>
          </cell>
          <cell r="C38">
            <v>4546</v>
          </cell>
          <cell r="D38">
            <v>0</v>
          </cell>
        </row>
        <row r="41">
          <cell r="B41">
            <v>854</v>
          </cell>
          <cell r="C41">
            <v>197905</v>
          </cell>
          <cell r="D41">
            <v>195820</v>
          </cell>
          <cell r="E41">
            <v>1167</v>
          </cell>
          <cell r="F41">
            <v>1387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7">
          <cell r="B47">
            <v>0</v>
          </cell>
          <cell r="C47">
            <v>310</v>
          </cell>
        </row>
        <row r="50">
          <cell r="B50">
            <v>5910</v>
          </cell>
          <cell r="C50">
            <v>7725</v>
          </cell>
          <cell r="D50">
            <v>7693</v>
          </cell>
          <cell r="E50">
            <v>860</v>
          </cell>
          <cell r="F50">
            <v>860</v>
          </cell>
        </row>
        <row r="53">
          <cell r="B53">
            <v>5071</v>
          </cell>
          <cell r="C53">
            <v>5071</v>
          </cell>
          <cell r="D53">
            <v>4416</v>
          </cell>
          <cell r="E53">
            <v>4672</v>
          </cell>
          <cell r="F53">
            <v>4672</v>
          </cell>
        </row>
        <row r="58">
          <cell r="B58">
            <v>97036</v>
          </cell>
          <cell r="C58">
            <v>448691</v>
          </cell>
          <cell r="D58">
            <v>448610</v>
          </cell>
          <cell r="E58">
            <v>117874</v>
          </cell>
          <cell r="F58">
            <v>172126</v>
          </cell>
        </row>
        <row r="63">
          <cell r="E63">
            <v>106723</v>
          </cell>
          <cell r="F63">
            <v>106723</v>
          </cell>
        </row>
        <row r="68">
          <cell r="B68">
            <v>140</v>
          </cell>
          <cell r="C68">
            <v>140</v>
          </cell>
          <cell r="D68">
            <v>114</v>
          </cell>
          <cell r="E68">
            <v>120</v>
          </cell>
          <cell r="F68">
            <v>120</v>
          </cell>
        </row>
        <row r="71">
          <cell r="B71">
            <v>6357</v>
          </cell>
          <cell r="C71">
            <v>6718</v>
          </cell>
          <cell r="D71">
            <v>4358</v>
          </cell>
          <cell r="E71">
            <v>15303</v>
          </cell>
          <cell r="F71">
            <v>15303</v>
          </cell>
        </row>
        <row r="79">
          <cell r="B79">
            <v>18706</v>
          </cell>
          <cell r="C79">
            <v>25052</v>
          </cell>
          <cell r="D79">
            <v>23045</v>
          </cell>
          <cell r="E79">
            <v>16411</v>
          </cell>
          <cell r="F79">
            <v>16411</v>
          </cell>
        </row>
        <row r="84">
          <cell r="B84">
            <v>1440</v>
          </cell>
          <cell r="C84">
            <v>1440</v>
          </cell>
          <cell r="D84">
            <v>1072</v>
          </cell>
          <cell r="E84">
            <v>1182</v>
          </cell>
          <cell r="F84">
            <v>1182</v>
          </cell>
        </row>
        <row r="87">
          <cell r="B87">
            <v>8200</v>
          </cell>
          <cell r="C87">
            <v>2344</v>
          </cell>
          <cell r="D87">
            <v>200</v>
          </cell>
          <cell r="E87">
            <v>8500</v>
          </cell>
          <cell r="F87">
            <v>8500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8413</v>
          </cell>
          <cell r="F91">
            <v>8413</v>
          </cell>
        </row>
        <row r="95">
          <cell r="E95">
            <v>0</v>
          </cell>
          <cell r="F95">
            <v>0</v>
          </cell>
        </row>
        <row r="99">
          <cell r="B99">
            <v>0</v>
          </cell>
          <cell r="C99">
            <v>1400</v>
          </cell>
          <cell r="D99">
            <v>780</v>
          </cell>
        </row>
        <row r="100">
          <cell r="B100">
            <v>3025</v>
          </cell>
          <cell r="C100">
            <v>3025</v>
          </cell>
          <cell r="D100">
            <v>670</v>
          </cell>
          <cell r="E100">
            <v>3240</v>
          </cell>
          <cell r="F100">
            <v>3240</v>
          </cell>
        </row>
        <row r="106">
          <cell r="B106">
            <v>7841</v>
          </cell>
          <cell r="C106">
            <v>7841</v>
          </cell>
          <cell r="D106">
            <v>7841</v>
          </cell>
          <cell r="E106">
            <v>0</v>
          </cell>
          <cell r="F106">
            <v>0</v>
          </cell>
        </row>
        <row r="108">
          <cell r="B108">
            <v>80080</v>
          </cell>
          <cell r="C108">
            <v>86008</v>
          </cell>
          <cell r="D108">
            <v>68704</v>
          </cell>
          <cell r="E108">
            <v>99822</v>
          </cell>
          <cell r="F108">
            <v>99822</v>
          </cell>
        </row>
        <row r="117">
          <cell r="B117">
            <v>720</v>
          </cell>
          <cell r="C117">
            <v>1289</v>
          </cell>
          <cell r="D117">
            <v>1255</v>
          </cell>
          <cell r="E117">
            <v>665</v>
          </cell>
          <cell r="F117">
            <v>665</v>
          </cell>
        </row>
        <row r="120">
          <cell r="B120">
            <v>4810</v>
          </cell>
          <cell r="C120">
            <v>4810</v>
          </cell>
          <cell r="D120">
            <v>1145</v>
          </cell>
          <cell r="E120">
            <v>9558</v>
          </cell>
          <cell r="F120">
            <v>12099</v>
          </cell>
        </row>
        <row r="126">
          <cell r="E126">
            <v>16800</v>
          </cell>
          <cell r="F126">
            <v>16800</v>
          </cell>
        </row>
        <row r="131">
          <cell r="B131">
            <v>96840</v>
          </cell>
          <cell r="C131">
            <v>104294</v>
          </cell>
          <cell r="D131">
            <v>104286</v>
          </cell>
          <cell r="E131">
            <v>101209</v>
          </cell>
          <cell r="F131">
            <v>102419</v>
          </cell>
        </row>
        <row r="139">
          <cell r="B139">
            <v>29607</v>
          </cell>
          <cell r="C139">
            <v>29607</v>
          </cell>
          <cell r="D139">
            <v>26188</v>
          </cell>
          <cell r="E139">
            <v>35216</v>
          </cell>
          <cell r="F139">
            <v>35216</v>
          </cell>
        </row>
        <row r="149">
          <cell r="B149">
            <v>50745</v>
          </cell>
          <cell r="C149">
            <v>50745</v>
          </cell>
          <cell r="D149">
            <v>49018</v>
          </cell>
          <cell r="E149">
            <v>53084</v>
          </cell>
          <cell r="F149">
            <v>53084</v>
          </cell>
        </row>
        <row r="157">
          <cell r="B157">
            <v>8874.5079999999998</v>
          </cell>
          <cell r="C157">
            <v>8874.5079999999998</v>
          </cell>
          <cell r="D157">
            <v>8462</v>
          </cell>
          <cell r="E157">
            <v>10457</v>
          </cell>
          <cell r="F157">
            <v>10457</v>
          </cell>
        </row>
        <row r="166">
          <cell r="B166">
            <v>126749</v>
          </cell>
          <cell r="C166">
            <v>132962</v>
          </cell>
          <cell r="D166">
            <v>116093</v>
          </cell>
          <cell r="E166">
            <v>139510</v>
          </cell>
          <cell r="F166">
            <v>139510</v>
          </cell>
        </row>
        <row r="175">
          <cell r="B175">
            <v>2907</v>
          </cell>
          <cell r="C175">
            <v>2907</v>
          </cell>
          <cell r="D175">
            <v>767</v>
          </cell>
          <cell r="E175">
            <v>14912</v>
          </cell>
          <cell r="F175">
            <v>14912</v>
          </cell>
        </row>
        <row r="181">
          <cell r="B181">
            <v>59459</v>
          </cell>
          <cell r="C181">
            <v>60608</v>
          </cell>
          <cell r="D181">
            <v>51633</v>
          </cell>
          <cell r="E181">
            <v>66972</v>
          </cell>
          <cell r="F181">
            <v>66972</v>
          </cell>
        </row>
        <row r="188">
          <cell r="B188">
            <v>24515.316999999999</v>
          </cell>
          <cell r="C188">
            <v>24515</v>
          </cell>
          <cell r="D188">
            <v>18419</v>
          </cell>
          <cell r="E188">
            <v>25743</v>
          </cell>
          <cell r="F188">
            <v>25743</v>
          </cell>
        </row>
        <row r="197">
          <cell r="B197">
            <v>16163</v>
          </cell>
          <cell r="C197">
            <v>16163</v>
          </cell>
          <cell r="D197">
            <v>15291</v>
          </cell>
          <cell r="E197">
            <v>16451</v>
          </cell>
          <cell r="F197">
            <v>16451</v>
          </cell>
        </row>
        <row r="205">
          <cell r="B205">
            <v>13474</v>
          </cell>
          <cell r="C205">
            <v>13774</v>
          </cell>
          <cell r="D205">
            <v>11285</v>
          </cell>
          <cell r="E205">
            <v>16358</v>
          </cell>
          <cell r="F205">
            <v>16358</v>
          </cell>
        </row>
        <row r="212">
          <cell r="B212">
            <v>17030.472000000002</v>
          </cell>
          <cell r="C212">
            <v>17030</v>
          </cell>
          <cell r="D212">
            <v>16593</v>
          </cell>
          <cell r="E212">
            <v>20269</v>
          </cell>
          <cell r="F212">
            <v>20269</v>
          </cell>
        </row>
        <row r="220">
          <cell r="B220">
            <v>100</v>
          </cell>
          <cell r="C220">
            <v>100</v>
          </cell>
          <cell r="D220">
            <v>0</v>
          </cell>
          <cell r="E220">
            <v>1737</v>
          </cell>
          <cell r="F220">
            <v>1737</v>
          </cell>
        </row>
        <row r="224">
          <cell r="B224">
            <v>2000</v>
          </cell>
          <cell r="C224">
            <v>9856</v>
          </cell>
          <cell r="D224">
            <v>7976</v>
          </cell>
          <cell r="E224">
            <v>2576</v>
          </cell>
          <cell r="F224">
            <v>2576</v>
          </cell>
        </row>
        <row r="229">
          <cell r="B229">
            <v>364660</v>
          </cell>
          <cell r="C229">
            <v>375661</v>
          </cell>
          <cell r="D229">
            <v>330558</v>
          </cell>
          <cell r="E229">
            <v>358758</v>
          </cell>
          <cell r="F229">
            <v>358758</v>
          </cell>
        </row>
        <row r="237">
          <cell r="B237">
            <v>534215</v>
          </cell>
          <cell r="C237">
            <v>630958</v>
          </cell>
          <cell r="D237">
            <v>602702</v>
          </cell>
          <cell r="E237">
            <v>595935</v>
          </cell>
          <cell r="F237">
            <v>597562</v>
          </cell>
        </row>
        <row r="247">
          <cell r="B247">
            <v>1281</v>
          </cell>
          <cell r="C247">
            <v>13581</v>
          </cell>
          <cell r="D247">
            <v>9161</v>
          </cell>
          <cell r="E247">
            <v>8343</v>
          </cell>
          <cell r="F247">
            <v>8343</v>
          </cell>
        </row>
        <row r="251">
          <cell r="B251">
            <v>224615</v>
          </cell>
          <cell r="C251">
            <v>244604</v>
          </cell>
          <cell r="D251">
            <v>227420</v>
          </cell>
          <cell r="E251">
            <v>232063</v>
          </cell>
          <cell r="F251">
            <v>232063</v>
          </cell>
        </row>
        <row r="262">
          <cell r="B262">
            <v>45955</v>
          </cell>
          <cell r="C262">
            <v>52183</v>
          </cell>
          <cell r="D262">
            <v>48078</v>
          </cell>
          <cell r="E262">
            <v>53009</v>
          </cell>
          <cell r="F262">
            <v>53009</v>
          </cell>
        </row>
        <row r="270">
          <cell r="B270">
            <v>24605</v>
          </cell>
          <cell r="C270">
            <v>25335</v>
          </cell>
          <cell r="D270">
            <v>20279</v>
          </cell>
          <cell r="E270">
            <v>22564</v>
          </cell>
          <cell r="F270">
            <v>22564</v>
          </cell>
        </row>
        <row r="277">
          <cell r="B277">
            <v>8423</v>
          </cell>
          <cell r="C277">
            <v>9535</v>
          </cell>
          <cell r="D277">
            <v>9119</v>
          </cell>
          <cell r="E277">
            <v>12440</v>
          </cell>
          <cell r="F277">
            <v>12440</v>
          </cell>
        </row>
        <row r="284">
          <cell r="B284">
            <v>55000</v>
          </cell>
          <cell r="C284">
            <v>59350</v>
          </cell>
          <cell r="D284">
            <v>59349</v>
          </cell>
          <cell r="E284">
            <v>70000</v>
          </cell>
          <cell r="F284">
            <v>70000</v>
          </cell>
        </row>
        <row r="290">
          <cell r="B290">
            <v>21068</v>
          </cell>
          <cell r="C290">
            <v>21068</v>
          </cell>
          <cell r="D290">
            <v>16123</v>
          </cell>
          <cell r="E290">
            <v>21460</v>
          </cell>
          <cell r="F290">
            <v>21460</v>
          </cell>
        </row>
        <row r="293">
          <cell r="B293">
            <v>75542</v>
          </cell>
          <cell r="C293">
            <v>79885</v>
          </cell>
          <cell r="D293">
            <v>66622</v>
          </cell>
          <cell r="E293">
            <v>78249</v>
          </cell>
          <cell r="F293">
            <v>78249</v>
          </cell>
        </row>
        <row r="302">
          <cell r="B302">
            <v>10346</v>
          </cell>
          <cell r="C302">
            <v>13257</v>
          </cell>
          <cell r="D302">
            <v>12022</v>
          </cell>
          <cell r="E302">
            <v>14662</v>
          </cell>
          <cell r="F302">
            <v>14662</v>
          </cell>
        </row>
        <row r="309">
          <cell r="B309">
            <v>1350</v>
          </cell>
          <cell r="C309">
            <v>2083</v>
          </cell>
          <cell r="D309">
            <v>690</v>
          </cell>
          <cell r="E309">
            <v>708</v>
          </cell>
          <cell r="F309">
            <v>708</v>
          </cell>
        </row>
        <row r="316">
          <cell r="B316">
            <v>273063</v>
          </cell>
          <cell r="C316">
            <v>276342</v>
          </cell>
          <cell r="D316">
            <v>251114</v>
          </cell>
          <cell r="E316">
            <v>309196</v>
          </cell>
          <cell r="F316">
            <v>309196</v>
          </cell>
        </row>
        <row r="326">
          <cell r="B326">
            <v>16268</v>
          </cell>
          <cell r="C326">
            <v>16663</v>
          </cell>
          <cell r="D326">
            <v>15633</v>
          </cell>
          <cell r="E326">
            <v>17216</v>
          </cell>
          <cell r="F326">
            <v>17483</v>
          </cell>
        </row>
        <row r="333">
          <cell r="B333">
            <v>42615</v>
          </cell>
          <cell r="C333">
            <v>42615</v>
          </cell>
          <cell r="D333">
            <v>37100</v>
          </cell>
          <cell r="E333">
            <v>49984</v>
          </cell>
          <cell r="F333">
            <v>49984</v>
          </cell>
        </row>
        <row r="338">
          <cell r="B338">
            <v>11000</v>
          </cell>
          <cell r="C338">
            <v>11000</v>
          </cell>
          <cell r="E338">
            <v>11000</v>
          </cell>
          <cell r="F338">
            <v>11000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6">
          <cell r="B346">
            <v>0</v>
          </cell>
          <cell r="C346">
            <v>4692</v>
          </cell>
          <cell r="D346">
            <v>4868</v>
          </cell>
          <cell r="E346">
            <v>0</v>
          </cell>
          <cell r="F346">
            <v>1588</v>
          </cell>
        </row>
        <row r="350">
          <cell r="B350">
            <v>3180</v>
          </cell>
          <cell r="C350">
            <v>38645</v>
          </cell>
          <cell r="D350">
            <v>38421</v>
          </cell>
          <cell r="E350">
            <v>86699</v>
          </cell>
          <cell r="F350">
            <v>86699</v>
          </cell>
        </row>
      </sheetData>
      <sheetData sheetId="3"/>
      <sheetData sheetId="4">
        <row r="51">
          <cell r="D51">
            <v>287876</v>
          </cell>
          <cell r="E51">
            <v>365429</v>
          </cell>
          <cell r="F51">
            <v>357527</v>
          </cell>
          <cell r="G51">
            <v>300257</v>
          </cell>
          <cell r="H51">
            <v>295341</v>
          </cell>
        </row>
        <row r="64">
          <cell r="D64">
            <v>84323</v>
          </cell>
          <cell r="E64">
            <v>103005</v>
          </cell>
          <cell r="F64">
            <v>104438</v>
          </cell>
          <cell r="G64">
            <v>92096</v>
          </cell>
          <cell r="H64">
            <v>90912</v>
          </cell>
        </row>
        <row r="72">
          <cell r="D72">
            <v>2840</v>
          </cell>
          <cell r="E72">
            <v>3348</v>
          </cell>
          <cell r="F72">
            <v>2213</v>
          </cell>
          <cell r="G72">
            <v>3471</v>
          </cell>
          <cell r="H72">
            <v>2518</v>
          </cell>
        </row>
        <row r="80">
          <cell r="D80">
            <v>60214</v>
          </cell>
          <cell r="E80">
            <v>59567</v>
          </cell>
          <cell r="F80">
            <v>48698</v>
          </cell>
          <cell r="G80">
            <v>50935</v>
          </cell>
          <cell r="H80">
            <v>41985</v>
          </cell>
        </row>
        <row r="111">
          <cell r="D111">
            <v>59753</v>
          </cell>
          <cell r="E111">
            <v>60385</v>
          </cell>
          <cell r="F111">
            <v>55966</v>
          </cell>
          <cell r="G111">
            <v>68097</v>
          </cell>
          <cell r="H111">
            <v>65150</v>
          </cell>
        </row>
        <row r="131">
          <cell r="D131">
            <v>360</v>
          </cell>
          <cell r="E131">
            <v>360</v>
          </cell>
          <cell r="F131">
            <v>334</v>
          </cell>
          <cell r="G131">
            <v>300</v>
          </cell>
        </row>
        <row r="133">
          <cell r="D133">
            <v>271</v>
          </cell>
          <cell r="E133">
            <v>271</v>
          </cell>
          <cell r="F133">
            <v>229</v>
          </cell>
          <cell r="G133">
            <v>271</v>
          </cell>
        </row>
        <row r="137">
          <cell r="D137">
            <v>2078</v>
          </cell>
          <cell r="E137">
            <v>2093</v>
          </cell>
          <cell r="F137">
            <v>2087</v>
          </cell>
          <cell r="G137">
            <v>1479</v>
          </cell>
        </row>
        <row r="142">
          <cell r="D142">
            <v>20300</v>
          </cell>
          <cell r="E142">
            <v>20300</v>
          </cell>
          <cell r="F142">
            <v>17284</v>
          </cell>
          <cell r="G142">
            <v>63821</v>
          </cell>
          <cell r="H142">
            <v>84398</v>
          </cell>
        </row>
      </sheetData>
      <sheetData sheetId="5"/>
      <sheetData sheetId="6">
        <row r="26">
          <cell r="D26">
            <v>0</v>
          </cell>
          <cell r="E26">
            <v>8844</v>
          </cell>
          <cell r="F26">
            <v>5356</v>
          </cell>
          <cell r="G26">
            <v>5716</v>
          </cell>
        </row>
        <row r="29">
          <cell r="D29">
            <v>0</v>
          </cell>
          <cell r="E29">
            <v>2130</v>
          </cell>
          <cell r="F29">
            <v>1267</v>
          </cell>
          <cell r="G29">
            <v>1377</v>
          </cell>
        </row>
        <row r="32">
          <cell r="D32">
            <v>1281</v>
          </cell>
          <cell r="E32">
            <v>2607</v>
          </cell>
          <cell r="F32">
            <v>2538</v>
          </cell>
          <cell r="G32">
            <v>1250</v>
          </cell>
        </row>
      </sheetData>
      <sheetData sheetId="7"/>
      <sheetData sheetId="8">
        <row r="30">
          <cell r="D30">
            <v>150277</v>
          </cell>
          <cell r="E30">
            <v>150277</v>
          </cell>
          <cell r="F30">
            <v>143259</v>
          </cell>
          <cell r="G30">
            <v>152726</v>
          </cell>
        </row>
        <row r="39">
          <cell r="D39">
            <v>42624</v>
          </cell>
          <cell r="E39">
            <v>42624</v>
          </cell>
          <cell r="F39">
            <v>42360</v>
          </cell>
          <cell r="G39">
            <v>45190</v>
          </cell>
        </row>
        <row r="44">
          <cell r="D44">
            <v>1566</v>
          </cell>
          <cell r="E44">
            <v>1566</v>
          </cell>
          <cell r="F44">
            <v>684</v>
          </cell>
          <cell r="G44">
            <v>1615</v>
          </cell>
        </row>
        <row r="52">
          <cell r="D52">
            <v>47872</v>
          </cell>
          <cell r="E52">
            <v>47872</v>
          </cell>
          <cell r="F52">
            <v>43565</v>
          </cell>
          <cell r="G52">
            <v>65037</v>
          </cell>
        </row>
        <row r="75">
          <cell r="D75">
            <v>13220</v>
          </cell>
          <cell r="E75">
            <v>13444</v>
          </cell>
          <cell r="F75">
            <v>8761</v>
          </cell>
          <cell r="G75">
            <v>15126</v>
          </cell>
        </row>
        <row r="88">
          <cell r="D88">
            <v>375</v>
          </cell>
          <cell r="E88">
            <v>375</v>
          </cell>
          <cell r="F88">
            <v>250</v>
          </cell>
          <cell r="G88">
            <v>348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3">
          <cell r="D93">
            <v>15000</v>
          </cell>
          <cell r="E93">
            <v>15605</v>
          </cell>
          <cell r="F93">
            <v>13753</v>
          </cell>
          <cell r="G93">
            <v>3790</v>
          </cell>
        </row>
        <row r="99">
          <cell r="D99">
            <v>4240</v>
          </cell>
          <cell r="E99">
            <v>4240</v>
          </cell>
          <cell r="F99">
            <v>3859</v>
          </cell>
          <cell r="G99">
            <v>750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</sheetData>
      <sheetData sheetId="9">
        <row r="22">
          <cell r="D22">
            <v>9090</v>
          </cell>
          <cell r="E22">
            <v>8059</v>
          </cell>
          <cell r="F22">
            <v>7934</v>
          </cell>
          <cell r="G22">
            <v>11481</v>
          </cell>
        </row>
        <row r="25">
          <cell r="D25">
            <v>2665</v>
          </cell>
          <cell r="E25">
            <v>2577</v>
          </cell>
          <cell r="F25">
            <v>2264</v>
          </cell>
          <cell r="G25">
            <v>3892</v>
          </cell>
        </row>
        <row r="29">
          <cell r="D29">
            <v>486</v>
          </cell>
          <cell r="E29">
            <v>486</v>
          </cell>
          <cell r="F29">
            <v>75</v>
          </cell>
          <cell r="G29">
            <v>148</v>
          </cell>
        </row>
        <row r="35">
          <cell r="D35">
            <v>274</v>
          </cell>
          <cell r="E35">
            <v>516</v>
          </cell>
          <cell r="F35">
            <v>409</v>
          </cell>
          <cell r="G35">
            <v>180</v>
          </cell>
        </row>
        <row r="44">
          <cell r="D44">
            <v>784</v>
          </cell>
          <cell r="E44">
            <v>1211</v>
          </cell>
          <cell r="F44">
            <v>1472</v>
          </cell>
          <cell r="G44">
            <v>1153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4">
          <cell r="D54">
            <v>129</v>
          </cell>
          <cell r="E54">
            <v>579</v>
          </cell>
          <cell r="F54">
            <v>579</v>
          </cell>
          <cell r="G54">
            <v>957</v>
          </cell>
        </row>
      </sheetData>
      <sheetData sheetId="10">
        <row r="18">
          <cell r="G18">
            <v>1858</v>
          </cell>
        </row>
        <row r="20">
          <cell r="D20">
            <v>92</v>
          </cell>
          <cell r="E20">
            <v>2752</v>
          </cell>
          <cell r="F20">
            <v>2748</v>
          </cell>
          <cell r="G20">
            <v>1334</v>
          </cell>
          <cell r="H20">
            <v>1334</v>
          </cell>
        </row>
        <row r="26">
          <cell r="D26">
            <v>22</v>
          </cell>
          <cell r="E26">
            <v>663</v>
          </cell>
          <cell r="F26">
            <v>657</v>
          </cell>
          <cell r="G26">
            <v>321</v>
          </cell>
          <cell r="H26">
            <v>321</v>
          </cell>
        </row>
        <row r="28">
          <cell r="D28">
            <v>24</v>
          </cell>
          <cell r="E28">
            <v>60</v>
          </cell>
          <cell r="F28">
            <v>30</v>
          </cell>
          <cell r="G28">
            <v>24</v>
          </cell>
          <cell r="H28">
            <v>24</v>
          </cell>
        </row>
        <row r="32">
          <cell r="D32">
            <v>0</v>
          </cell>
          <cell r="E32">
            <v>30</v>
          </cell>
          <cell r="F32">
            <v>5</v>
          </cell>
          <cell r="G32">
            <v>0</v>
          </cell>
          <cell r="H32">
            <v>0</v>
          </cell>
        </row>
        <row r="36">
          <cell r="D36">
            <v>70</v>
          </cell>
          <cell r="E36">
            <v>410</v>
          </cell>
          <cell r="F36">
            <v>392</v>
          </cell>
          <cell r="G36">
            <v>179</v>
          </cell>
          <cell r="H36">
            <v>179</v>
          </cell>
        </row>
      </sheetData>
      <sheetData sheetId="11">
        <row r="18">
          <cell r="D18">
            <v>550</v>
          </cell>
          <cell r="E18">
            <v>550</v>
          </cell>
          <cell r="F18">
            <v>544</v>
          </cell>
          <cell r="G18">
            <v>500</v>
          </cell>
        </row>
      </sheetData>
      <sheetData sheetId="12">
        <row r="19">
          <cell r="D19">
            <v>0</v>
          </cell>
          <cell r="E19">
            <v>76</v>
          </cell>
          <cell r="F19">
            <v>64</v>
          </cell>
          <cell r="G19">
            <v>100</v>
          </cell>
          <cell r="H19">
            <v>320</v>
          </cell>
        </row>
        <row r="22">
          <cell r="D22">
            <v>0</v>
          </cell>
          <cell r="E22">
            <v>196975</v>
          </cell>
          <cell r="F22">
            <v>195116</v>
          </cell>
          <cell r="G22">
            <v>0</v>
          </cell>
          <cell r="H22">
            <v>0</v>
          </cell>
        </row>
        <row r="24">
          <cell r="D24">
            <v>854</v>
          </cell>
          <cell r="E24">
            <v>854</v>
          </cell>
          <cell r="F24">
            <v>640</v>
          </cell>
          <cell r="G24">
            <v>1067</v>
          </cell>
          <cell r="H24">
            <v>1067</v>
          </cell>
        </row>
      </sheetData>
      <sheetData sheetId="13"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14">
        <row r="18">
          <cell r="F18">
            <v>310</v>
          </cell>
          <cell r="G18">
            <v>0</v>
          </cell>
        </row>
        <row r="19">
          <cell r="D19">
            <v>0</v>
          </cell>
          <cell r="E19">
            <v>250</v>
          </cell>
          <cell r="F19">
            <v>250</v>
          </cell>
          <cell r="G19">
            <v>0</v>
          </cell>
        </row>
        <row r="21">
          <cell r="D21">
            <v>0</v>
          </cell>
          <cell r="E21">
            <v>60</v>
          </cell>
          <cell r="F21">
            <v>60</v>
          </cell>
          <cell r="G21">
            <v>0</v>
          </cell>
        </row>
      </sheetData>
      <sheetData sheetId="15">
        <row r="19">
          <cell r="D19">
            <v>0</v>
          </cell>
          <cell r="E19">
            <v>1380</v>
          </cell>
          <cell r="F19">
            <v>780</v>
          </cell>
          <cell r="G19">
            <v>0</v>
          </cell>
        </row>
        <row r="21">
          <cell r="D21">
            <v>0</v>
          </cell>
          <cell r="E21">
            <v>20</v>
          </cell>
          <cell r="F21">
            <v>0</v>
          </cell>
          <cell r="G21">
            <v>0</v>
          </cell>
        </row>
      </sheetData>
      <sheetData sheetId="16">
        <row r="20">
          <cell r="D20">
            <v>910</v>
          </cell>
          <cell r="E20">
            <v>910</v>
          </cell>
          <cell r="F20">
            <v>878</v>
          </cell>
          <cell r="G20">
            <v>860</v>
          </cell>
        </row>
        <row r="23">
          <cell r="D23">
            <v>5000</v>
          </cell>
          <cell r="E23">
            <v>6815</v>
          </cell>
          <cell r="F23">
            <v>6815</v>
          </cell>
          <cell r="G23">
            <v>0</v>
          </cell>
        </row>
      </sheetData>
      <sheetData sheetId="17">
        <row r="22">
          <cell r="D22">
            <v>1730</v>
          </cell>
          <cell r="E22">
            <v>1730</v>
          </cell>
          <cell r="F22">
            <v>1789</v>
          </cell>
          <cell r="G22">
            <v>1879</v>
          </cell>
        </row>
        <row r="25">
          <cell r="D25">
            <v>483</v>
          </cell>
          <cell r="E25">
            <v>483</v>
          </cell>
          <cell r="F25">
            <v>454</v>
          </cell>
          <cell r="G25">
            <v>542</v>
          </cell>
        </row>
        <row r="29">
          <cell r="D29">
            <v>1968</v>
          </cell>
          <cell r="E29">
            <v>1968</v>
          </cell>
          <cell r="F29">
            <v>1935</v>
          </cell>
          <cell r="G29">
            <v>1981</v>
          </cell>
        </row>
        <row r="37">
          <cell r="D37">
            <v>890</v>
          </cell>
          <cell r="E37">
            <v>890</v>
          </cell>
          <cell r="F37">
            <v>238</v>
          </cell>
          <cell r="G37">
            <v>270</v>
          </cell>
        </row>
      </sheetData>
      <sheetData sheetId="18">
        <row r="18">
          <cell r="D18">
            <v>97016</v>
          </cell>
          <cell r="E18">
            <v>100673</v>
          </cell>
          <cell r="F18">
            <v>100625</v>
          </cell>
          <cell r="G18">
            <v>107799</v>
          </cell>
          <cell r="H18">
            <v>107799</v>
          </cell>
        </row>
        <row r="23">
          <cell r="D23">
            <v>0</v>
          </cell>
          <cell r="E23">
            <v>20</v>
          </cell>
          <cell r="F23">
            <v>7</v>
          </cell>
          <cell r="G23">
            <v>15</v>
          </cell>
          <cell r="H23">
            <v>15</v>
          </cell>
        </row>
        <row r="26">
          <cell r="D26">
            <v>20</v>
          </cell>
          <cell r="E26">
            <v>20</v>
          </cell>
          <cell r="F26">
            <v>0</v>
          </cell>
          <cell r="G26">
            <v>60</v>
          </cell>
          <cell r="H26">
            <v>60</v>
          </cell>
        </row>
        <row r="28">
          <cell r="D28">
            <v>0</v>
          </cell>
          <cell r="E28">
            <v>347978</v>
          </cell>
          <cell r="F28">
            <v>347978</v>
          </cell>
          <cell r="G28">
            <v>10000</v>
          </cell>
          <cell r="H28">
            <v>64252</v>
          </cell>
        </row>
      </sheetData>
      <sheetData sheetId="19"/>
      <sheetData sheetId="20"/>
      <sheetData sheetId="21">
        <row r="31">
          <cell r="E31">
            <v>50000</v>
          </cell>
        </row>
        <row r="38">
          <cell r="E38">
            <v>0</v>
          </cell>
        </row>
      </sheetData>
      <sheetData sheetId="22">
        <row r="22">
          <cell r="D22">
            <v>120</v>
          </cell>
          <cell r="E22">
            <v>120</v>
          </cell>
          <cell r="F22">
            <v>114</v>
          </cell>
          <cell r="G22">
            <v>120</v>
          </cell>
        </row>
        <row r="24">
          <cell r="D24">
            <v>20</v>
          </cell>
          <cell r="E24">
            <v>20</v>
          </cell>
          <cell r="F24">
            <v>0</v>
          </cell>
          <cell r="G24">
            <v>0</v>
          </cell>
        </row>
      </sheetData>
      <sheetData sheetId="23">
        <row r="22">
          <cell r="D22">
            <v>837</v>
          </cell>
          <cell r="E22">
            <v>837</v>
          </cell>
          <cell r="F22">
            <v>100</v>
          </cell>
          <cell r="G22">
            <v>1322</v>
          </cell>
        </row>
        <row r="27">
          <cell r="D27">
            <v>145</v>
          </cell>
          <cell r="E27">
            <v>145</v>
          </cell>
          <cell r="F27">
            <v>0</v>
          </cell>
          <cell r="G27">
            <v>319</v>
          </cell>
        </row>
        <row r="32">
          <cell r="D32">
            <v>194</v>
          </cell>
          <cell r="E32">
            <v>194</v>
          </cell>
          <cell r="F32">
            <v>60</v>
          </cell>
          <cell r="G32">
            <v>254</v>
          </cell>
        </row>
        <row r="38">
          <cell r="D38">
            <v>2270</v>
          </cell>
          <cell r="E38">
            <v>2811</v>
          </cell>
          <cell r="F38">
            <v>2706</v>
          </cell>
          <cell r="G38">
            <v>2991</v>
          </cell>
        </row>
        <row r="57">
          <cell r="D57">
            <v>2911</v>
          </cell>
          <cell r="E57">
            <v>2731</v>
          </cell>
          <cell r="F57">
            <v>1492</v>
          </cell>
          <cell r="G57">
            <v>10417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</sheetData>
      <sheetData sheetId="24">
        <row r="20">
          <cell r="D20">
            <v>1800</v>
          </cell>
          <cell r="E20">
            <v>6906</v>
          </cell>
          <cell r="F20">
            <v>6886</v>
          </cell>
          <cell r="G20">
            <v>1800</v>
          </cell>
        </row>
        <row r="23">
          <cell r="D23">
            <v>0</v>
          </cell>
          <cell r="E23">
            <v>1240</v>
          </cell>
          <cell r="F23">
            <v>1240</v>
          </cell>
          <cell r="G23">
            <v>0</v>
          </cell>
        </row>
        <row r="25">
          <cell r="D25">
            <v>16800</v>
          </cell>
          <cell r="E25">
            <v>16800</v>
          </cell>
          <cell r="F25">
            <v>14813</v>
          </cell>
          <cell r="G25">
            <v>14412</v>
          </cell>
        </row>
        <row r="28">
          <cell r="D28">
            <v>106</v>
          </cell>
          <cell r="E28">
            <v>106</v>
          </cell>
          <cell r="F28">
            <v>106</v>
          </cell>
          <cell r="G28">
            <v>199</v>
          </cell>
        </row>
      </sheetData>
      <sheetData sheetId="25">
        <row r="20">
          <cell r="D20">
            <v>1440</v>
          </cell>
          <cell r="E20">
            <v>1440</v>
          </cell>
          <cell r="F20">
            <v>1072</v>
          </cell>
          <cell r="G20">
            <v>1182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</sheetData>
      <sheetData sheetId="26">
        <row r="16">
          <cell r="D16">
            <v>8000</v>
          </cell>
          <cell r="E16">
            <v>2144</v>
          </cell>
          <cell r="F16">
            <v>0</v>
          </cell>
          <cell r="G16">
            <v>8000</v>
          </cell>
        </row>
        <row r="18">
          <cell r="D18">
            <v>200</v>
          </cell>
          <cell r="E18">
            <v>200</v>
          </cell>
          <cell r="F18">
            <v>200</v>
          </cell>
          <cell r="G18">
            <v>500</v>
          </cell>
        </row>
      </sheetData>
      <sheetData sheetId="27"/>
      <sheetData sheetId="28">
        <row r="19">
          <cell r="B19">
            <v>0</v>
          </cell>
          <cell r="C19">
            <v>0</v>
          </cell>
          <cell r="D19">
            <v>0</v>
          </cell>
          <cell r="E19">
            <v>8413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4">
          <cell r="E34">
            <v>14481</v>
          </cell>
        </row>
      </sheetData>
      <sheetData sheetId="29"/>
      <sheetData sheetId="30">
        <row r="19">
          <cell r="D19">
            <v>0</v>
          </cell>
          <cell r="E19">
            <v>0</v>
          </cell>
          <cell r="F19">
            <v>0</v>
          </cell>
          <cell r="G19">
            <v>200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48</v>
          </cell>
        </row>
        <row r="23">
          <cell r="D23">
            <v>1025</v>
          </cell>
          <cell r="E23">
            <v>1025</v>
          </cell>
          <cell r="F23">
            <v>664</v>
          </cell>
          <cell r="G23">
            <v>1992</v>
          </cell>
        </row>
        <row r="29">
          <cell r="D29">
            <v>2000</v>
          </cell>
          <cell r="E29">
            <v>2000</v>
          </cell>
          <cell r="F29">
            <v>6</v>
          </cell>
          <cell r="G29">
            <v>1000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31">
        <row r="20">
          <cell r="D20">
            <v>7841</v>
          </cell>
          <cell r="E20">
            <v>7841</v>
          </cell>
          <cell r="F20">
            <v>7841</v>
          </cell>
          <cell r="G20">
            <v>0</v>
          </cell>
        </row>
      </sheetData>
      <sheetData sheetId="32">
        <row r="18">
          <cell r="D18">
            <v>22250</v>
          </cell>
          <cell r="E18">
            <v>23153</v>
          </cell>
          <cell r="F18">
            <v>21550</v>
          </cell>
          <cell r="G18">
            <v>25459</v>
          </cell>
        </row>
        <row r="22">
          <cell r="D22">
            <v>6810</v>
          </cell>
          <cell r="E22">
            <v>7028</v>
          </cell>
          <cell r="F22">
            <v>6504</v>
          </cell>
          <cell r="G22">
            <v>7425</v>
          </cell>
        </row>
        <row r="28">
          <cell r="D28">
            <v>213</v>
          </cell>
          <cell r="E28">
            <v>213</v>
          </cell>
          <cell r="F28">
            <v>121</v>
          </cell>
          <cell r="G28">
            <v>816</v>
          </cell>
        </row>
        <row r="32">
          <cell r="D32">
            <v>34299</v>
          </cell>
          <cell r="E32">
            <v>36088</v>
          </cell>
          <cell r="F32">
            <v>25724</v>
          </cell>
          <cell r="G32">
            <v>40810</v>
          </cell>
        </row>
        <row r="51">
          <cell r="D51">
            <v>14509</v>
          </cell>
          <cell r="E51">
            <v>14209</v>
          </cell>
          <cell r="F51">
            <v>9940</v>
          </cell>
          <cell r="G51">
            <v>17240</v>
          </cell>
        </row>
        <row r="61">
          <cell r="D61">
            <v>237</v>
          </cell>
          <cell r="E61">
            <v>628</v>
          </cell>
          <cell r="F61">
            <v>480</v>
          </cell>
          <cell r="G61">
            <v>628</v>
          </cell>
        </row>
        <row r="63">
          <cell r="D63">
            <v>1762</v>
          </cell>
          <cell r="E63">
            <v>4689</v>
          </cell>
          <cell r="F63">
            <v>4385</v>
          </cell>
          <cell r="G63">
            <v>7444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</sheetData>
      <sheetData sheetId="33"/>
      <sheetData sheetId="34">
        <row r="17">
          <cell r="D17">
            <v>720</v>
          </cell>
          <cell r="E17">
            <v>1289</v>
          </cell>
          <cell r="F17">
            <v>1255</v>
          </cell>
          <cell r="G17">
            <v>665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35">
        <row r="19">
          <cell r="D19">
            <v>0</v>
          </cell>
          <cell r="E19">
            <v>0</v>
          </cell>
          <cell r="F19">
            <v>0</v>
          </cell>
          <cell r="G19">
            <v>200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48</v>
          </cell>
        </row>
        <row r="23">
          <cell r="D23">
            <v>310</v>
          </cell>
          <cell r="E23">
            <v>310</v>
          </cell>
          <cell r="F23">
            <v>1145</v>
          </cell>
          <cell r="G23">
            <v>810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8500</v>
          </cell>
          <cell r="H33">
            <v>11041</v>
          </cell>
        </row>
      </sheetData>
      <sheetData sheetId="36">
        <row r="22">
          <cell r="D22">
            <v>20515</v>
          </cell>
          <cell r="E22">
            <v>20832</v>
          </cell>
          <cell r="F22">
            <v>20832</v>
          </cell>
          <cell r="G22">
            <v>19859</v>
          </cell>
          <cell r="H22">
            <v>19859</v>
          </cell>
        </row>
        <row r="29">
          <cell r="D29">
            <v>5522</v>
          </cell>
          <cell r="E29">
            <v>5886</v>
          </cell>
          <cell r="F29">
            <v>5886</v>
          </cell>
          <cell r="G29">
            <v>5766</v>
          </cell>
          <cell r="H29">
            <v>5766</v>
          </cell>
        </row>
        <row r="35">
          <cell r="D35">
            <v>0</v>
          </cell>
          <cell r="E35">
            <v>6</v>
          </cell>
          <cell r="F35">
            <v>6</v>
          </cell>
          <cell r="G35">
            <v>16</v>
          </cell>
          <cell r="H35">
            <v>32</v>
          </cell>
        </row>
        <row r="37">
          <cell r="D37">
            <v>6041</v>
          </cell>
          <cell r="E37">
            <v>6177</v>
          </cell>
          <cell r="F37">
            <v>6174</v>
          </cell>
          <cell r="G37">
            <v>6508</v>
          </cell>
          <cell r="H37">
            <v>6508</v>
          </cell>
        </row>
        <row r="51">
          <cell r="D51">
            <v>4762</v>
          </cell>
          <cell r="E51">
            <v>5262</v>
          </cell>
          <cell r="F51">
            <v>5262</v>
          </cell>
          <cell r="G51">
            <v>1010</v>
          </cell>
          <cell r="H51">
            <v>994</v>
          </cell>
        </row>
        <row r="59">
          <cell r="D59">
            <v>60000</v>
          </cell>
          <cell r="E59">
            <v>66131</v>
          </cell>
          <cell r="F59">
            <v>66126</v>
          </cell>
          <cell r="G59">
            <v>68050</v>
          </cell>
          <cell r="H59">
            <v>69260</v>
          </cell>
        </row>
      </sheetData>
      <sheetData sheetId="37">
        <row r="32">
          <cell r="D32">
            <v>14891</v>
          </cell>
          <cell r="E32">
            <v>14891</v>
          </cell>
          <cell r="F32">
            <v>12853</v>
          </cell>
          <cell r="G32">
            <v>19706</v>
          </cell>
        </row>
        <row r="38">
          <cell r="D38">
            <v>4112</v>
          </cell>
          <cell r="E38">
            <v>4112</v>
          </cell>
          <cell r="F38">
            <v>3830</v>
          </cell>
          <cell r="G38">
            <v>5904</v>
          </cell>
        </row>
        <row r="43">
          <cell r="D43">
            <v>131</v>
          </cell>
          <cell r="E43">
            <v>131</v>
          </cell>
          <cell r="F43">
            <v>0</v>
          </cell>
          <cell r="G43">
            <v>116</v>
          </cell>
        </row>
        <row r="48">
          <cell r="D48">
            <v>5424</v>
          </cell>
          <cell r="E48">
            <v>5424</v>
          </cell>
          <cell r="F48">
            <v>5215</v>
          </cell>
          <cell r="G48">
            <v>5975</v>
          </cell>
        </row>
        <row r="59">
          <cell r="D59">
            <v>2669</v>
          </cell>
          <cell r="E59">
            <v>2551</v>
          </cell>
          <cell r="F59">
            <v>1768</v>
          </cell>
          <cell r="G59">
            <v>2675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1">
          <cell r="D71">
            <v>2000</v>
          </cell>
          <cell r="E71">
            <v>2118</v>
          </cell>
          <cell r="F71">
            <v>2118</v>
          </cell>
          <cell r="G71">
            <v>0</v>
          </cell>
        </row>
        <row r="74">
          <cell r="D74">
            <v>380</v>
          </cell>
          <cell r="E74">
            <v>380</v>
          </cell>
          <cell r="F74">
            <v>404</v>
          </cell>
          <cell r="G74">
            <v>840</v>
          </cell>
        </row>
      </sheetData>
      <sheetData sheetId="38">
        <row r="27">
          <cell r="D27">
            <v>27326</v>
          </cell>
          <cell r="E27">
            <v>27326</v>
          </cell>
          <cell r="F27">
            <v>26626</v>
          </cell>
          <cell r="G27">
            <v>28752</v>
          </cell>
        </row>
        <row r="33">
          <cell r="D33">
            <v>7822</v>
          </cell>
          <cell r="E33">
            <v>7822</v>
          </cell>
          <cell r="F33">
            <v>8249</v>
          </cell>
          <cell r="G33">
            <v>7991</v>
          </cell>
        </row>
        <row r="38">
          <cell r="D38">
            <v>282</v>
          </cell>
          <cell r="E38">
            <v>282</v>
          </cell>
          <cell r="F38">
            <v>152</v>
          </cell>
          <cell r="G38">
            <v>293</v>
          </cell>
        </row>
        <row r="42">
          <cell r="D42">
            <v>7244</v>
          </cell>
          <cell r="E42">
            <v>7244</v>
          </cell>
          <cell r="F42">
            <v>5918</v>
          </cell>
          <cell r="G42">
            <v>6595</v>
          </cell>
        </row>
        <row r="62">
          <cell r="D62">
            <v>2571</v>
          </cell>
          <cell r="E62">
            <v>2571</v>
          </cell>
          <cell r="F62">
            <v>2573</v>
          </cell>
          <cell r="G62">
            <v>3753</v>
          </cell>
        </row>
        <row r="71">
          <cell r="D71">
            <v>1500</v>
          </cell>
          <cell r="E71">
            <v>1500</v>
          </cell>
          <cell r="F71">
            <v>1500</v>
          </cell>
          <cell r="G71">
            <v>1500</v>
          </cell>
        </row>
        <row r="73">
          <cell r="D73">
            <v>4000</v>
          </cell>
          <cell r="E73">
            <v>4000</v>
          </cell>
          <cell r="F73">
            <v>4000</v>
          </cell>
          <cell r="G73">
            <v>4200</v>
          </cell>
        </row>
      </sheetData>
      <sheetData sheetId="39">
        <row r="25">
          <cell r="C25">
            <v>3990</v>
          </cell>
          <cell r="D25">
            <v>3990</v>
          </cell>
          <cell r="E25">
            <v>3785</v>
          </cell>
          <cell r="F25">
            <v>3990</v>
          </cell>
        </row>
        <row r="29">
          <cell r="C29">
            <v>1122.508</v>
          </cell>
          <cell r="D29">
            <v>1122.508</v>
          </cell>
          <cell r="E29">
            <v>1194</v>
          </cell>
          <cell r="F29">
            <v>1168</v>
          </cell>
        </row>
        <row r="35">
          <cell r="C35">
            <v>66</v>
          </cell>
          <cell r="D35">
            <v>66</v>
          </cell>
          <cell r="E35">
            <v>12</v>
          </cell>
          <cell r="F35">
            <v>72</v>
          </cell>
        </row>
        <row r="39">
          <cell r="C39">
            <v>1371</v>
          </cell>
          <cell r="D39">
            <v>1371</v>
          </cell>
          <cell r="E39">
            <v>1261</v>
          </cell>
          <cell r="F39">
            <v>1287</v>
          </cell>
        </row>
        <row r="48">
          <cell r="C48">
            <v>655</v>
          </cell>
          <cell r="D48">
            <v>655</v>
          </cell>
          <cell r="E48">
            <v>542</v>
          </cell>
          <cell r="F48">
            <v>2190</v>
          </cell>
        </row>
        <row r="57">
          <cell r="C57">
            <v>600</v>
          </cell>
          <cell r="D57">
            <v>600</v>
          </cell>
          <cell r="E57">
            <v>598</v>
          </cell>
          <cell r="F57">
            <v>650</v>
          </cell>
        </row>
        <row r="60">
          <cell r="C60">
            <v>1070</v>
          </cell>
          <cell r="D60">
            <v>1070</v>
          </cell>
          <cell r="E60">
            <v>1070</v>
          </cell>
          <cell r="F60">
            <v>1100</v>
          </cell>
        </row>
      </sheetData>
      <sheetData sheetId="40">
        <row r="22">
          <cell r="G22">
            <v>100</v>
          </cell>
        </row>
        <row r="28">
          <cell r="D28">
            <v>47502</v>
          </cell>
          <cell r="E28">
            <v>51397</v>
          </cell>
          <cell r="F28">
            <v>48664</v>
          </cell>
          <cell r="G28">
            <v>50467</v>
          </cell>
        </row>
        <row r="34">
          <cell r="D34">
            <v>13309</v>
          </cell>
          <cell r="E34">
            <v>14127</v>
          </cell>
          <cell r="F34">
            <v>13606</v>
          </cell>
          <cell r="G34">
            <v>14573</v>
          </cell>
        </row>
        <row r="38">
          <cell r="D38">
            <v>322</v>
          </cell>
          <cell r="E38">
            <v>322</v>
          </cell>
          <cell r="F38">
            <v>165</v>
          </cell>
          <cell r="G38">
            <v>498</v>
          </cell>
        </row>
        <row r="45">
          <cell r="D45">
            <v>35738</v>
          </cell>
          <cell r="E45">
            <v>37238</v>
          </cell>
          <cell r="F45">
            <v>26480</v>
          </cell>
          <cell r="G45">
            <v>35497</v>
          </cell>
        </row>
        <row r="73">
          <cell r="D73">
            <v>7089</v>
          </cell>
          <cell r="E73">
            <v>8289</v>
          </cell>
          <cell r="F73">
            <v>8310</v>
          </cell>
          <cell r="G73">
            <v>13584</v>
          </cell>
        </row>
        <row r="84">
          <cell r="D84">
            <v>0</v>
          </cell>
          <cell r="E84">
            <v>166</v>
          </cell>
          <cell r="F84">
            <v>166</v>
          </cell>
          <cell r="G84">
            <v>0</v>
          </cell>
        </row>
        <row r="86">
          <cell r="D86">
            <v>12969</v>
          </cell>
          <cell r="E86">
            <v>11603</v>
          </cell>
          <cell r="F86">
            <v>10603</v>
          </cell>
          <cell r="G86">
            <v>12700</v>
          </cell>
        </row>
        <row r="91">
          <cell r="D91">
            <v>180</v>
          </cell>
          <cell r="E91">
            <v>180</v>
          </cell>
          <cell r="F91">
            <v>0</v>
          </cell>
          <cell r="G91">
            <v>0</v>
          </cell>
        </row>
      </sheetData>
      <sheetData sheetId="41">
        <row r="22">
          <cell r="D22">
            <v>1660</v>
          </cell>
          <cell r="E22">
            <v>1660</v>
          </cell>
          <cell r="F22">
            <v>1816</v>
          </cell>
          <cell r="G22">
            <v>1826</v>
          </cell>
        </row>
        <row r="24">
          <cell r="D24">
            <v>400</v>
          </cell>
          <cell r="E24">
            <v>400</v>
          </cell>
          <cell r="F24">
            <v>204</v>
          </cell>
          <cell r="G24">
            <v>440</v>
          </cell>
        </row>
        <row r="26">
          <cell r="D26">
            <v>6730</v>
          </cell>
          <cell r="E26">
            <v>6730</v>
          </cell>
          <cell r="F26">
            <v>5791</v>
          </cell>
          <cell r="G26">
            <v>9329</v>
          </cell>
        </row>
        <row r="35">
          <cell r="D35">
            <v>850</v>
          </cell>
          <cell r="E35">
            <v>850</v>
          </cell>
          <cell r="F35">
            <v>288</v>
          </cell>
          <cell r="G35">
            <v>596</v>
          </cell>
        </row>
      </sheetData>
      <sheetData sheetId="42">
        <row r="18">
          <cell r="D18">
            <v>500</v>
          </cell>
          <cell r="E18">
            <v>500</v>
          </cell>
          <cell r="F18">
            <v>0</v>
          </cell>
          <cell r="G18">
            <v>100</v>
          </cell>
        </row>
        <row r="20">
          <cell r="D20">
            <v>120</v>
          </cell>
          <cell r="E20">
            <v>120</v>
          </cell>
          <cell r="F20">
            <v>0</v>
          </cell>
          <cell r="G20">
            <v>24</v>
          </cell>
        </row>
        <row r="22">
          <cell r="D22">
            <v>0</v>
          </cell>
          <cell r="E22">
            <v>690</v>
          </cell>
          <cell r="F22">
            <v>687</v>
          </cell>
          <cell r="G22">
            <v>785</v>
          </cell>
        </row>
        <row r="29">
          <cell r="D29">
            <v>1700</v>
          </cell>
          <cell r="E29">
            <v>1010</v>
          </cell>
          <cell r="F29">
            <v>80</v>
          </cell>
          <cell r="G29">
            <v>100</v>
          </cell>
        </row>
        <row r="32">
          <cell r="D32">
            <v>587</v>
          </cell>
          <cell r="E32">
            <v>587</v>
          </cell>
          <cell r="F32">
            <v>0</v>
          </cell>
          <cell r="G32">
            <v>13903</v>
          </cell>
        </row>
      </sheetData>
      <sheetData sheetId="43">
        <row r="22">
          <cell r="G22">
            <v>2400</v>
          </cell>
        </row>
        <row r="27">
          <cell r="D27">
            <v>28414</v>
          </cell>
          <cell r="E27">
            <v>29340</v>
          </cell>
          <cell r="F27">
            <v>25621</v>
          </cell>
          <cell r="G27">
            <v>31280</v>
          </cell>
        </row>
        <row r="35">
          <cell r="D35">
            <v>8008</v>
          </cell>
          <cell r="E35">
            <v>8231</v>
          </cell>
          <cell r="F35">
            <v>7230</v>
          </cell>
          <cell r="G35">
            <v>9286</v>
          </cell>
        </row>
        <row r="40">
          <cell r="D40">
            <v>164</v>
          </cell>
          <cell r="E40">
            <v>164</v>
          </cell>
          <cell r="F40">
            <v>70</v>
          </cell>
          <cell r="G40">
            <v>185</v>
          </cell>
        </row>
        <row r="44">
          <cell r="D44">
            <v>14884</v>
          </cell>
          <cell r="E44">
            <v>14884</v>
          </cell>
          <cell r="F44">
            <v>12759</v>
          </cell>
          <cell r="G44">
            <v>16556</v>
          </cell>
        </row>
        <row r="67">
          <cell r="D67">
            <v>6782</v>
          </cell>
          <cell r="E67">
            <v>6782</v>
          </cell>
          <cell r="F67">
            <v>5953</v>
          </cell>
          <cell r="G67">
            <v>9665</v>
          </cell>
        </row>
        <row r="79">
          <cell r="D79">
            <v>1207</v>
          </cell>
          <cell r="E79">
            <v>1207</v>
          </cell>
          <cell r="F79">
            <v>0</v>
          </cell>
          <cell r="G79">
            <v>0</v>
          </cell>
        </row>
      </sheetData>
      <sheetData sheetId="44">
        <row r="19">
          <cell r="D19">
            <v>9830</v>
          </cell>
          <cell r="E19">
            <v>9830</v>
          </cell>
          <cell r="F19">
            <v>9195</v>
          </cell>
          <cell r="G19">
            <v>10350</v>
          </cell>
        </row>
        <row r="22">
          <cell r="D22">
            <v>2740.317</v>
          </cell>
          <cell r="E22">
            <v>2740</v>
          </cell>
          <cell r="F22">
            <v>2588</v>
          </cell>
          <cell r="G22">
            <v>2983</v>
          </cell>
        </row>
        <row r="25">
          <cell r="D25">
            <v>0</v>
          </cell>
          <cell r="E25">
            <v>36</v>
          </cell>
          <cell r="F25">
            <v>30</v>
          </cell>
          <cell r="G25">
            <v>48</v>
          </cell>
        </row>
        <row r="27">
          <cell r="D27">
            <v>4390</v>
          </cell>
          <cell r="E27">
            <v>4354</v>
          </cell>
          <cell r="F27">
            <v>3708</v>
          </cell>
          <cell r="G27">
            <v>4439</v>
          </cell>
        </row>
        <row r="42">
          <cell r="D42">
            <v>5955</v>
          </cell>
          <cell r="E42">
            <v>5955</v>
          </cell>
          <cell r="F42">
            <v>1533</v>
          </cell>
          <cell r="G42">
            <v>4373</v>
          </cell>
        </row>
        <row r="51">
          <cell r="D51">
            <v>1600</v>
          </cell>
          <cell r="E51">
            <v>1600</v>
          </cell>
          <cell r="F51">
            <v>1365</v>
          </cell>
          <cell r="G51">
            <v>3150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400</v>
          </cell>
        </row>
      </sheetData>
      <sheetData sheetId="45">
        <row r="17">
          <cell r="D17">
            <v>10995</v>
          </cell>
          <cell r="E17">
            <v>10995</v>
          </cell>
          <cell r="F17">
            <v>10614</v>
          </cell>
          <cell r="G17">
            <v>11305</v>
          </cell>
        </row>
        <row r="22">
          <cell r="D22">
            <v>3086</v>
          </cell>
          <cell r="E22">
            <v>3086</v>
          </cell>
          <cell r="F22">
            <v>2994</v>
          </cell>
          <cell r="G22">
            <v>3302</v>
          </cell>
        </row>
        <row r="25">
          <cell r="D25">
            <v>121</v>
          </cell>
          <cell r="E25">
            <v>121</v>
          </cell>
          <cell r="F25">
            <v>49</v>
          </cell>
          <cell r="G25">
            <v>94</v>
          </cell>
        </row>
        <row r="33">
          <cell r="D33">
            <v>939</v>
          </cell>
          <cell r="E33">
            <v>939</v>
          </cell>
          <cell r="F33">
            <v>791</v>
          </cell>
          <cell r="G33">
            <v>768</v>
          </cell>
        </row>
        <row r="44">
          <cell r="D44">
            <v>350</v>
          </cell>
          <cell r="E44">
            <v>350</v>
          </cell>
          <cell r="F44">
            <v>171</v>
          </cell>
          <cell r="G44">
            <v>310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3">
          <cell r="D53">
            <v>672</v>
          </cell>
          <cell r="E53">
            <v>672</v>
          </cell>
          <cell r="F53">
            <v>672</v>
          </cell>
          <cell r="G53">
            <v>672</v>
          </cell>
        </row>
      </sheetData>
      <sheetData sheetId="46">
        <row r="23">
          <cell r="D23">
            <v>6204</v>
          </cell>
          <cell r="E23">
            <v>6720</v>
          </cell>
          <cell r="F23">
            <v>5509</v>
          </cell>
          <cell r="G23">
            <v>7640</v>
          </cell>
        </row>
        <row r="27">
          <cell r="D27">
            <v>1682</v>
          </cell>
          <cell r="E27">
            <v>1806</v>
          </cell>
          <cell r="F27">
            <v>1481</v>
          </cell>
          <cell r="G27">
            <v>2213</v>
          </cell>
        </row>
        <row r="30">
          <cell r="D30">
            <v>84</v>
          </cell>
          <cell r="E30">
            <v>84</v>
          </cell>
          <cell r="F30">
            <v>28</v>
          </cell>
          <cell r="G30">
            <v>72</v>
          </cell>
        </row>
        <row r="37">
          <cell r="D37">
            <v>3414</v>
          </cell>
          <cell r="E37">
            <v>2774</v>
          </cell>
          <cell r="F37">
            <v>2458</v>
          </cell>
          <cell r="G37">
            <v>3644</v>
          </cell>
        </row>
        <row r="51">
          <cell r="D51">
            <v>2090</v>
          </cell>
          <cell r="E51">
            <v>2090</v>
          </cell>
          <cell r="F51">
            <v>1809</v>
          </cell>
          <cell r="G51">
            <v>2144</v>
          </cell>
        </row>
        <row r="61">
          <cell r="D61">
            <v>0</v>
          </cell>
          <cell r="E61">
            <v>300</v>
          </cell>
          <cell r="F61">
            <v>0</v>
          </cell>
          <cell r="G61">
            <v>645</v>
          </cell>
        </row>
      </sheetData>
      <sheetData sheetId="47">
        <row r="25">
          <cell r="D25">
            <v>7820</v>
          </cell>
          <cell r="E25">
            <v>7820</v>
          </cell>
          <cell r="F25">
            <v>7854</v>
          </cell>
          <cell r="G25">
            <v>9236</v>
          </cell>
        </row>
        <row r="28">
          <cell r="D28">
            <v>2206.4719999999998</v>
          </cell>
          <cell r="E28">
            <v>2206</v>
          </cell>
          <cell r="F28">
            <v>2215</v>
          </cell>
          <cell r="G28">
            <v>2701</v>
          </cell>
        </row>
        <row r="33">
          <cell r="D33">
            <v>106</v>
          </cell>
          <cell r="E33">
            <v>106</v>
          </cell>
          <cell r="F33">
            <v>0</v>
          </cell>
          <cell r="G33">
            <v>108</v>
          </cell>
        </row>
        <row r="37">
          <cell r="D37">
            <v>5571</v>
          </cell>
          <cell r="E37">
            <v>5571</v>
          </cell>
          <cell r="F37">
            <v>5447</v>
          </cell>
          <cell r="G37">
            <v>6132</v>
          </cell>
        </row>
        <row r="46">
          <cell r="D46">
            <v>1327</v>
          </cell>
          <cell r="E46">
            <v>1327</v>
          </cell>
          <cell r="F46">
            <v>1077</v>
          </cell>
          <cell r="G46">
            <v>1392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700</v>
          </cell>
        </row>
      </sheetData>
      <sheetData sheetId="48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D19">
            <v>100</v>
          </cell>
          <cell r="E19">
            <v>100</v>
          </cell>
          <cell r="F19">
            <v>0</v>
          </cell>
          <cell r="G19">
            <v>100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1637</v>
          </cell>
        </row>
      </sheetData>
      <sheetData sheetId="49">
        <row r="16">
          <cell r="D16">
            <v>2000</v>
          </cell>
          <cell r="E16">
            <v>9856</v>
          </cell>
          <cell r="F16">
            <v>7976</v>
          </cell>
          <cell r="G16">
            <v>2576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50">
        <row r="29">
          <cell r="D29">
            <v>188250</v>
          </cell>
          <cell r="E29">
            <v>193501</v>
          </cell>
          <cell r="F29">
            <v>184412</v>
          </cell>
          <cell r="G29">
            <v>200022</v>
          </cell>
        </row>
        <row r="36">
          <cell r="D36">
            <v>54005</v>
          </cell>
          <cell r="E36">
            <v>58589</v>
          </cell>
          <cell r="F36">
            <v>58589</v>
          </cell>
          <cell r="G36">
            <v>62072</v>
          </cell>
        </row>
        <row r="41">
          <cell r="D41">
            <v>292</v>
          </cell>
          <cell r="E41">
            <v>412</v>
          </cell>
          <cell r="F41">
            <v>412</v>
          </cell>
          <cell r="G41">
            <v>827</v>
          </cell>
        </row>
        <row r="45">
          <cell r="D45">
            <v>46114</v>
          </cell>
          <cell r="E45">
            <v>46644</v>
          </cell>
          <cell r="F45">
            <v>35948</v>
          </cell>
          <cell r="G45">
            <v>61126</v>
          </cell>
        </row>
        <row r="67">
          <cell r="D67">
            <v>27731</v>
          </cell>
          <cell r="E67">
            <v>28247</v>
          </cell>
          <cell r="F67">
            <v>26502</v>
          </cell>
          <cell r="G67">
            <v>28502</v>
          </cell>
        </row>
        <row r="82">
          <cell r="D82">
            <v>47638</v>
          </cell>
          <cell r="E82">
            <v>47638</v>
          </cell>
          <cell r="F82">
            <v>24072</v>
          </cell>
          <cell r="G82">
            <v>5579</v>
          </cell>
        </row>
        <row r="87">
          <cell r="D87">
            <v>630</v>
          </cell>
          <cell r="E87">
            <v>630</v>
          </cell>
          <cell r="F87">
            <v>623</v>
          </cell>
          <cell r="G87">
            <v>630</v>
          </cell>
        </row>
      </sheetData>
      <sheetData sheetId="51">
        <row r="24">
          <cell r="D24">
            <v>16200</v>
          </cell>
          <cell r="E24">
            <v>16200</v>
          </cell>
          <cell r="F24">
            <v>13926</v>
          </cell>
          <cell r="G24">
            <v>15208</v>
          </cell>
        </row>
        <row r="25">
          <cell r="D25">
            <v>16200</v>
          </cell>
          <cell r="E25">
            <v>16200</v>
          </cell>
          <cell r="F25">
            <v>13926</v>
          </cell>
          <cell r="G25">
            <v>15208</v>
          </cell>
          <cell r="H25">
            <v>15208</v>
          </cell>
        </row>
      </sheetData>
      <sheetData sheetId="52">
        <row r="34">
          <cell r="C34">
            <v>127931</v>
          </cell>
          <cell r="D34">
            <v>143335</v>
          </cell>
          <cell r="E34">
            <v>136339</v>
          </cell>
          <cell r="F34">
            <v>144119</v>
          </cell>
        </row>
        <row r="46">
          <cell r="C46">
            <v>38345</v>
          </cell>
          <cell r="D46">
            <v>42055</v>
          </cell>
          <cell r="E46">
            <v>40362</v>
          </cell>
          <cell r="F46">
            <v>43791</v>
          </cell>
        </row>
        <row r="53">
          <cell r="C53">
            <v>390</v>
          </cell>
          <cell r="D53">
            <v>390</v>
          </cell>
          <cell r="E53">
            <v>12</v>
          </cell>
          <cell r="F53">
            <v>260</v>
          </cell>
        </row>
        <row r="60">
          <cell r="C60">
            <v>18054</v>
          </cell>
          <cell r="D60">
            <v>18247</v>
          </cell>
          <cell r="E60">
            <v>15379</v>
          </cell>
          <cell r="F60">
            <v>19009</v>
          </cell>
        </row>
        <row r="85">
          <cell r="C85">
            <v>21717</v>
          </cell>
          <cell r="D85">
            <v>21844</v>
          </cell>
          <cell r="E85">
            <v>17163</v>
          </cell>
          <cell r="F85">
            <v>23175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3">
          <cell r="C103">
            <v>1300</v>
          </cell>
          <cell r="D103">
            <v>1855</v>
          </cell>
          <cell r="E103">
            <v>1287</v>
          </cell>
          <cell r="F103">
            <v>1589</v>
          </cell>
        </row>
        <row r="106">
          <cell r="C106">
            <v>135</v>
          </cell>
          <cell r="D106">
            <v>135</v>
          </cell>
          <cell r="E106">
            <v>135</v>
          </cell>
          <cell r="F106">
            <v>120</v>
          </cell>
        </row>
      </sheetData>
      <sheetData sheetId="53">
        <row r="24">
          <cell r="C24">
            <v>11417</v>
          </cell>
          <cell r="D24">
            <v>11979</v>
          </cell>
          <cell r="E24">
            <v>11980</v>
          </cell>
          <cell r="F24">
            <v>0</v>
          </cell>
        </row>
        <row r="27">
          <cell r="C27">
            <v>5326</v>
          </cell>
          <cell r="D27">
            <v>4596</v>
          </cell>
          <cell r="E27">
            <v>4595</v>
          </cell>
          <cell r="F27">
            <v>0</v>
          </cell>
        </row>
        <row r="30">
          <cell r="C30">
            <v>0</v>
          </cell>
          <cell r="D30">
            <v>168</v>
          </cell>
          <cell r="E30">
            <v>168</v>
          </cell>
          <cell r="F30">
            <v>0</v>
          </cell>
        </row>
      </sheetData>
      <sheetData sheetId="54">
        <row r="25">
          <cell r="D25">
            <v>28817</v>
          </cell>
          <cell r="E25">
            <v>33707</v>
          </cell>
          <cell r="F25">
            <v>31644</v>
          </cell>
          <cell r="G25">
            <v>34810</v>
          </cell>
        </row>
        <row r="30">
          <cell r="D30">
            <v>8205</v>
          </cell>
          <cell r="E30">
            <v>9383</v>
          </cell>
          <cell r="F30">
            <v>8826</v>
          </cell>
          <cell r="G30">
            <v>10236</v>
          </cell>
        </row>
        <row r="35">
          <cell r="D35">
            <v>286</v>
          </cell>
          <cell r="E35">
            <v>286</v>
          </cell>
          <cell r="F35">
            <v>36</v>
          </cell>
          <cell r="G35">
            <v>246</v>
          </cell>
        </row>
        <row r="40">
          <cell r="D40">
            <v>4371</v>
          </cell>
          <cell r="E40">
            <v>4371</v>
          </cell>
          <cell r="F40">
            <v>4110</v>
          </cell>
          <cell r="G40">
            <v>4952</v>
          </cell>
        </row>
        <row r="58">
          <cell r="D58">
            <v>2456</v>
          </cell>
          <cell r="E58">
            <v>2616</v>
          </cell>
          <cell r="F58">
            <v>1810</v>
          </cell>
          <cell r="G58">
            <v>2545</v>
          </cell>
        </row>
        <row r="69">
          <cell r="D69">
            <v>1600</v>
          </cell>
          <cell r="E69">
            <v>1600</v>
          </cell>
          <cell r="F69">
            <v>1432</v>
          </cell>
          <cell r="G69">
            <v>0</v>
          </cell>
        </row>
        <row r="72">
          <cell r="D72">
            <v>220</v>
          </cell>
          <cell r="E72">
            <v>220</v>
          </cell>
          <cell r="F72">
            <v>220</v>
          </cell>
          <cell r="G72">
            <v>220</v>
          </cell>
        </row>
      </sheetData>
      <sheetData sheetId="55">
        <row r="21">
          <cell r="C21">
            <v>11280</v>
          </cell>
          <cell r="D21">
            <v>11280</v>
          </cell>
          <cell r="E21">
            <v>11009</v>
          </cell>
          <cell r="F21">
            <v>11960</v>
          </cell>
        </row>
        <row r="26">
          <cell r="C26">
            <v>2894</v>
          </cell>
          <cell r="D26">
            <v>2894</v>
          </cell>
          <cell r="E26">
            <v>2885</v>
          </cell>
          <cell r="F26">
            <v>3178</v>
          </cell>
        </row>
        <row r="31">
          <cell r="C31">
            <v>8929</v>
          </cell>
          <cell r="D31">
            <v>9659</v>
          </cell>
          <cell r="E31">
            <v>5174</v>
          </cell>
          <cell r="F31">
            <v>5929</v>
          </cell>
        </row>
        <row r="39">
          <cell r="C39">
            <v>502</v>
          </cell>
          <cell r="D39">
            <v>502</v>
          </cell>
          <cell r="E39">
            <v>373</v>
          </cell>
          <cell r="F39">
            <v>497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7">
          <cell r="C47">
            <v>1000</v>
          </cell>
          <cell r="D47">
            <v>1000</v>
          </cell>
          <cell r="E47">
            <v>838</v>
          </cell>
          <cell r="F47">
            <v>1000</v>
          </cell>
        </row>
      </sheetData>
      <sheetData sheetId="56">
        <row r="20">
          <cell r="D20">
            <v>3220</v>
          </cell>
          <cell r="E20">
            <v>3596</v>
          </cell>
          <cell r="F20">
            <v>3596</v>
          </cell>
          <cell r="G20">
            <v>5724</v>
          </cell>
        </row>
        <row r="26">
          <cell r="D26">
            <v>891</v>
          </cell>
          <cell r="E26">
            <v>978</v>
          </cell>
          <cell r="F26">
            <v>979</v>
          </cell>
          <cell r="G26">
            <v>1641</v>
          </cell>
        </row>
        <row r="29">
          <cell r="D29">
            <v>54</v>
          </cell>
          <cell r="E29">
            <v>70</v>
          </cell>
          <cell r="F29">
            <v>70</v>
          </cell>
          <cell r="G29">
            <v>40</v>
          </cell>
        </row>
        <row r="34">
          <cell r="D34">
            <v>1133</v>
          </cell>
          <cell r="E34">
            <v>1483</v>
          </cell>
          <cell r="F34">
            <v>1246</v>
          </cell>
          <cell r="G34">
            <v>1348</v>
          </cell>
        </row>
        <row r="44">
          <cell r="D44">
            <v>1528</v>
          </cell>
          <cell r="E44">
            <v>1496</v>
          </cell>
          <cell r="F44">
            <v>1317</v>
          </cell>
          <cell r="G44">
            <v>1775</v>
          </cell>
        </row>
        <row r="53">
          <cell r="D53">
            <v>1597</v>
          </cell>
          <cell r="E53">
            <v>1912</v>
          </cell>
          <cell r="F53">
            <v>1911</v>
          </cell>
          <cell r="G53">
            <v>1912</v>
          </cell>
        </row>
      </sheetData>
      <sheetData sheetId="57">
        <row r="20">
          <cell r="C20">
            <v>55000</v>
          </cell>
          <cell r="D20">
            <v>59350</v>
          </cell>
          <cell r="E20">
            <v>59349</v>
          </cell>
          <cell r="F20">
            <v>70000</v>
          </cell>
        </row>
      </sheetData>
      <sheetData sheetId="58">
        <row r="15">
          <cell r="D15">
            <v>21068</v>
          </cell>
          <cell r="E15">
            <v>21068</v>
          </cell>
          <cell r="F15">
            <v>16123</v>
          </cell>
          <cell r="G15">
            <v>21460</v>
          </cell>
        </row>
      </sheetData>
      <sheetData sheetId="59">
        <row r="27">
          <cell r="D27">
            <v>40846</v>
          </cell>
          <cell r="E27">
            <v>44034</v>
          </cell>
          <cell r="F27">
            <v>40762</v>
          </cell>
          <cell r="G27">
            <v>41731</v>
          </cell>
        </row>
        <row r="33">
          <cell r="D33">
            <v>11769</v>
          </cell>
          <cell r="E33">
            <v>12537</v>
          </cell>
          <cell r="F33">
            <v>11738</v>
          </cell>
          <cell r="G33">
            <v>12992</v>
          </cell>
        </row>
        <row r="38">
          <cell r="D38">
            <v>1499</v>
          </cell>
          <cell r="E38">
            <v>1886</v>
          </cell>
          <cell r="F38">
            <v>523</v>
          </cell>
          <cell r="G38">
            <v>1464</v>
          </cell>
        </row>
        <row r="44">
          <cell r="D44">
            <v>11225</v>
          </cell>
          <cell r="E44">
            <v>11081</v>
          </cell>
          <cell r="F44">
            <v>9074</v>
          </cell>
          <cell r="G44">
            <v>11691</v>
          </cell>
        </row>
        <row r="60">
          <cell r="D60">
            <v>4417</v>
          </cell>
          <cell r="E60">
            <v>4417</v>
          </cell>
          <cell r="F60">
            <v>2228</v>
          </cell>
          <cell r="G60">
            <v>4791</v>
          </cell>
        </row>
        <row r="71">
          <cell r="D71">
            <v>1000</v>
          </cell>
          <cell r="E71">
            <v>1144</v>
          </cell>
          <cell r="F71">
            <v>1144</v>
          </cell>
          <cell r="G71">
            <v>900</v>
          </cell>
        </row>
        <row r="73">
          <cell r="D73">
            <v>4786</v>
          </cell>
          <cell r="E73">
            <v>4786</v>
          </cell>
          <cell r="F73">
            <v>1153</v>
          </cell>
          <cell r="G73">
            <v>4680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</row>
      </sheetData>
      <sheetData sheetId="60">
        <row r="22">
          <cell r="D22">
            <v>2482</v>
          </cell>
          <cell r="E22">
            <v>3606</v>
          </cell>
          <cell r="F22">
            <v>3426</v>
          </cell>
          <cell r="G22">
            <v>5211</v>
          </cell>
        </row>
        <row r="24">
          <cell r="D24">
            <v>598</v>
          </cell>
          <cell r="E24">
            <v>868</v>
          </cell>
          <cell r="F24">
            <v>799</v>
          </cell>
          <cell r="G24">
            <v>1255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9">
          <cell r="D29">
            <v>100</v>
          </cell>
          <cell r="E29">
            <v>100</v>
          </cell>
          <cell r="F29">
            <v>17</v>
          </cell>
          <cell r="G29">
            <v>100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D36">
            <v>7166</v>
          </cell>
          <cell r="E36">
            <v>8683</v>
          </cell>
          <cell r="F36">
            <v>7780</v>
          </cell>
          <cell r="G36">
            <v>8096</v>
          </cell>
        </row>
      </sheetData>
      <sheetData sheetId="61">
        <row r="18">
          <cell r="D18">
            <v>0</v>
          </cell>
          <cell r="E18">
            <v>165</v>
          </cell>
          <cell r="F18">
            <v>0</v>
          </cell>
          <cell r="G18">
            <v>0</v>
          </cell>
        </row>
        <row r="20">
          <cell r="D20">
            <v>0</v>
          </cell>
          <cell r="E20">
            <v>10</v>
          </cell>
          <cell r="F20">
            <v>0</v>
          </cell>
          <cell r="G20">
            <v>0</v>
          </cell>
        </row>
        <row r="22">
          <cell r="D22">
            <v>100</v>
          </cell>
          <cell r="E22">
            <v>100</v>
          </cell>
          <cell r="F22">
            <v>0</v>
          </cell>
          <cell r="G22">
            <v>0</v>
          </cell>
        </row>
        <row r="24">
          <cell r="D24">
            <v>150</v>
          </cell>
          <cell r="E24">
            <v>150</v>
          </cell>
          <cell r="F24">
            <v>132</v>
          </cell>
          <cell r="G24">
            <v>150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D28">
            <v>1100</v>
          </cell>
          <cell r="E28">
            <v>1658</v>
          </cell>
          <cell r="F28">
            <v>558</v>
          </cell>
          <cell r="G28">
            <v>558</v>
          </cell>
        </row>
      </sheetData>
      <sheetData sheetId="62">
        <row r="26">
          <cell r="G26">
            <v>150630</v>
          </cell>
        </row>
        <row r="27">
          <cell r="G27">
            <v>19392</v>
          </cell>
        </row>
        <row r="39">
          <cell r="D39">
            <v>121915</v>
          </cell>
          <cell r="E39">
            <v>121915</v>
          </cell>
          <cell r="F39">
            <v>121638</v>
          </cell>
          <cell r="G39">
            <v>140127</v>
          </cell>
        </row>
        <row r="47">
          <cell r="D47">
            <v>34979</v>
          </cell>
          <cell r="E47">
            <v>37618</v>
          </cell>
          <cell r="F47">
            <v>37619</v>
          </cell>
          <cell r="G47">
            <v>45145</v>
          </cell>
        </row>
        <row r="52">
          <cell r="D52">
            <v>905</v>
          </cell>
          <cell r="E52">
            <v>905</v>
          </cell>
          <cell r="F52">
            <v>595</v>
          </cell>
          <cell r="G52">
            <v>906</v>
          </cell>
        </row>
        <row r="57">
          <cell r="D57">
            <v>33073</v>
          </cell>
          <cell r="E57">
            <v>33393</v>
          </cell>
          <cell r="F57">
            <v>30204</v>
          </cell>
          <cell r="G57">
            <v>35434</v>
          </cell>
        </row>
        <row r="84">
          <cell r="D84">
            <v>59118</v>
          </cell>
          <cell r="E84">
            <v>59438</v>
          </cell>
          <cell r="F84">
            <v>58243</v>
          </cell>
          <cell r="G84">
            <v>66644</v>
          </cell>
        </row>
        <row r="101">
          <cell r="D101">
            <v>110</v>
          </cell>
          <cell r="E101">
            <v>110</v>
          </cell>
          <cell r="F101">
            <v>0</v>
          </cell>
          <cell r="G101">
            <v>110</v>
          </cell>
        </row>
        <row r="103">
          <cell r="D103">
            <v>22963</v>
          </cell>
          <cell r="E103">
            <v>22963</v>
          </cell>
          <cell r="F103">
            <v>2815</v>
          </cell>
          <cell r="G103">
            <v>20830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10">
          <cell r="D110">
            <v>11000</v>
          </cell>
          <cell r="E110">
            <v>11000</v>
          </cell>
          <cell r="G110">
            <v>11000</v>
          </cell>
        </row>
      </sheetData>
      <sheetData sheetId="63">
        <row r="20">
          <cell r="G20">
            <v>1480</v>
          </cell>
        </row>
        <row r="24">
          <cell r="D24">
            <v>11560</v>
          </cell>
          <cell r="E24">
            <v>11560</v>
          </cell>
          <cell r="F24">
            <v>11020</v>
          </cell>
          <cell r="G24">
            <v>12132</v>
          </cell>
          <cell r="H24">
            <v>12132</v>
          </cell>
        </row>
        <row r="29">
          <cell r="D29">
            <v>3213</v>
          </cell>
          <cell r="E29">
            <v>3213</v>
          </cell>
          <cell r="F29">
            <v>3063</v>
          </cell>
          <cell r="G29">
            <v>3462</v>
          </cell>
          <cell r="H29">
            <v>3559</v>
          </cell>
        </row>
        <row r="35">
          <cell r="D35">
            <v>240</v>
          </cell>
          <cell r="E35">
            <v>240</v>
          </cell>
          <cell r="F35">
            <v>24</v>
          </cell>
          <cell r="G35">
            <v>344</v>
          </cell>
          <cell r="H35">
            <v>514</v>
          </cell>
        </row>
        <row r="40">
          <cell r="D40">
            <v>790</v>
          </cell>
          <cell r="E40">
            <v>817</v>
          </cell>
          <cell r="F40">
            <v>817</v>
          </cell>
          <cell r="G40">
            <v>848</v>
          </cell>
          <cell r="H40">
            <v>848</v>
          </cell>
        </row>
        <row r="51">
          <cell r="D51">
            <v>465</v>
          </cell>
          <cell r="E51">
            <v>567</v>
          </cell>
          <cell r="F51">
            <v>443</v>
          </cell>
          <cell r="G51">
            <v>430</v>
          </cell>
          <cell r="H51">
            <v>430</v>
          </cell>
        </row>
        <row r="57">
          <cell r="D57">
            <v>0</v>
          </cell>
          <cell r="E57">
            <v>266</v>
          </cell>
          <cell r="F57">
            <v>266</v>
          </cell>
          <cell r="G57">
            <v>0</v>
          </cell>
          <cell r="H57">
            <v>0</v>
          </cell>
        </row>
      </sheetData>
      <sheetData sheetId="64">
        <row r="19">
          <cell r="D19">
            <v>42615</v>
          </cell>
          <cell r="E19">
            <v>42615</v>
          </cell>
          <cell r="F19">
            <v>37100</v>
          </cell>
          <cell r="G19">
            <v>49984</v>
          </cell>
        </row>
      </sheetData>
      <sheetData sheetId="65">
        <row r="20">
          <cell r="D20">
            <v>116</v>
          </cell>
          <cell r="E20">
            <v>225</v>
          </cell>
          <cell r="F20">
            <v>224</v>
          </cell>
          <cell r="G20">
            <v>0</v>
          </cell>
        </row>
        <row r="21">
          <cell r="D21">
            <v>93</v>
          </cell>
          <cell r="E21">
            <v>181</v>
          </cell>
          <cell r="F21">
            <v>181</v>
          </cell>
          <cell r="G21">
            <v>0</v>
          </cell>
        </row>
        <row r="25">
          <cell r="D25">
            <v>23</v>
          </cell>
          <cell r="E25">
            <v>44</v>
          </cell>
          <cell r="F25">
            <v>43</v>
          </cell>
          <cell r="G25">
            <v>0</v>
          </cell>
        </row>
      </sheetData>
      <sheetData sheetId="66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</sheetData>
      <sheetData sheetId="67"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</sheetData>
      <sheetData sheetId="68">
        <row r="22">
          <cell r="D22">
            <v>0</v>
          </cell>
          <cell r="E22">
            <v>1853</v>
          </cell>
          <cell r="F22">
            <v>1853</v>
          </cell>
          <cell r="G22">
            <v>0</v>
          </cell>
          <cell r="H22">
            <v>1144</v>
          </cell>
        </row>
        <row r="24">
          <cell r="D24">
            <v>0</v>
          </cell>
          <cell r="E24">
            <v>446</v>
          </cell>
          <cell r="F24">
            <v>446</v>
          </cell>
          <cell r="G24">
            <v>0</v>
          </cell>
          <cell r="H24">
            <v>276</v>
          </cell>
        </row>
        <row r="35">
          <cell r="D35">
            <v>0</v>
          </cell>
          <cell r="E35">
            <v>2393</v>
          </cell>
          <cell r="F35">
            <v>2569</v>
          </cell>
          <cell r="G35">
            <v>0</v>
          </cell>
          <cell r="H35">
            <v>168</v>
          </cell>
        </row>
      </sheetData>
      <sheetData sheetId="69">
        <row r="26">
          <cell r="D26">
            <v>0</v>
          </cell>
          <cell r="E26">
            <v>0</v>
          </cell>
          <cell r="F26">
            <v>0</v>
          </cell>
          <cell r="G26">
            <v>17202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4144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454</v>
          </cell>
        </row>
        <row r="33">
          <cell r="D33">
            <v>0</v>
          </cell>
          <cell r="E33">
            <v>40</v>
          </cell>
          <cell r="F33">
            <v>40</v>
          </cell>
          <cell r="G33">
            <v>5324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5594</v>
          </cell>
        </row>
        <row r="49">
          <cell r="D49">
            <v>3180</v>
          </cell>
          <cell r="E49">
            <v>38605</v>
          </cell>
          <cell r="F49">
            <v>38381</v>
          </cell>
          <cell r="G49">
            <v>53981</v>
          </cell>
        </row>
      </sheetData>
      <sheetData sheetId="70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K103"/>
  <sheetViews>
    <sheetView tabSelected="1" zoomScale="160" zoomScaleNormal="160" workbookViewId="0">
      <selection activeCell="H8" sqref="H8"/>
    </sheetView>
  </sheetViews>
  <sheetFormatPr defaultRowHeight="12.75"/>
  <cols>
    <col min="1" max="1" width="7.140625" customWidth="1"/>
    <col min="2" max="2" width="52.85546875" customWidth="1"/>
    <col min="3" max="7" width="10.5703125" customWidth="1"/>
    <col min="8" max="8" width="10.85546875" style="14" customWidth="1"/>
    <col min="9" max="9" width="10.7109375" customWidth="1"/>
  </cols>
  <sheetData>
    <row r="1" spans="1:10">
      <c r="D1" s="1"/>
      <c r="H1" s="2" t="s">
        <v>0</v>
      </c>
      <c r="I1" s="1"/>
    </row>
    <row r="2" spans="1:10" s="6" customFormat="1">
      <c r="A2" s="1"/>
      <c r="B2" s="3"/>
      <c r="C2" s="4" t="s">
        <v>1</v>
      </c>
      <c r="D2" s="5"/>
      <c r="E2" s="5"/>
      <c r="F2" s="5"/>
      <c r="G2" s="5"/>
      <c r="H2" s="5"/>
      <c r="I2" s="2"/>
      <c r="J2" s="1"/>
    </row>
    <row r="3" spans="1:10" s="6" customFormat="1">
      <c r="A3" s="1"/>
      <c r="B3" s="3"/>
      <c r="C3" s="4" t="s">
        <v>2</v>
      </c>
      <c r="D3" s="7"/>
      <c r="E3" s="7"/>
      <c r="F3" s="7"/>
      <c r="G3" s="7"/>
      <c r="H3" s="7"/>
      <c r="I3" s="2"/>
      <c r="J3" s="1"/>
    </row>
    <row r="4" spans="1:10" s="6" customFormat="1" ht="16.5" customHeight="1">
      <c r="A4" s="1"/>
      <c r="B4" s="8" t="s">
        <v>3</v>
      </c>
      <c r="C4" s="1"/>
      <c r="D4" s="1"/>
      <c r="E4" s="4"/>
      <c r="F4" s="9"/>
      <c r="G4" s="9"/>
      <c r="H4" s="9"/>
      <c r="I4" s="2"/>
      <c r="J4" s="1"/>
    </row>
    <row r="5" spans="1:10" s="6" customFormat="1" ht="18" customHeight="1">
      <c r="A5" s="1"/>
      <c r="B5" s="10" t="s">
        <v>4</v>
      </c>
      <c r="C5" s="11"/>
      <c r="D5" s="11"/>
      <c r="E5" s="12"/>
      <c r="F5" s="12"/>
      <c r="G5" s="12"/>
      <c r="H5" s="12"/>
      <c r="I5" s="12"/>
      <c r="J5" s="12"/>
    </row>
    <row r="6" spans="1:10" s="6" customFormat="1" ht="13.5" customHeight="1">
      <c r="A6" s="1"/>
      <c r="B6" s="13" t="s">
        <v>5</v>
      </c>
      <c r="C6" s="11"/>
      <c r="D6" s="11"/>
      <c r="E6" s="11"/>
      <c r="F6" s="11"/>
      <c r="G6" s="11"/>
      <c r="H6" s="14"/>
    </row>
    <row r="7" spans="1:10" s="6" customFormat="1">
      <c r="A7" s="15" t="s">
        <v>6</v>
      </c>
      <c r="B7" s="5"/>
      <c r="C7" s="16">
        <v>396491</v>
      </c>
      <c r="D7" s="16">
        <v>396491</v>
      </c>
      <c r="E7" s="16">
        <v>396491</v>
      </c>
      <c r="F7" s="17">
        <v>563088</v>
      </c>
      <c r="G7" s="17">
        <v>563088</v>
      </c>
      <c r="H7" s="14" t="s">
        <v>394</v>
      </c>
    </row>
    <row r="8" spans="1:10" s="6" customFormat="1">
      <c r="A8" s="18"/>
      <c r="B8" s="19"/>
      <c r="C8" s="16"/>
      <c r="D8" s="16"/>
      <c r="E8" s="16"/>
      <c r="F8" s="17">
        <v>33860</v>
      </c>
      <c r="G8" s="17">
        <v>33860</v>
      </c>
      <c r="H8" s="14" t="s">
        <v>7</v>
      </c>
    </row>
    <row r="9" spans="1:10" s="6" customFormat="1">
      <c r="A9" s="18"/>
      <c r="B9" s="19"/>
      <c r="C9" s="16"/>
      <c r="D9" s="16"/>
      <c r="E9" s="16"/>
      <c r="F9" s="17">
        <v>17894</v>
      </c>
      <c r="G9" s="17">
        <v>17894</v>
      </c>
      <c r="H9" s="14" t="s">
        <v>8</v>
      </c>
    </row>
    <row r="10" spans="1:10" s="6" customFormat="1" ht="17.25" customHeight="1">
      <c r="A10" s="1"/>
      <c r="B10" s="20"/>
      <c r="C10" s="21"/>
      <c r="D10" s="21"/>
      <c r="E10" s="21"/>
      <c r="F10" s="16">
        <f>SUM(F7:F9)</f>
        <v>614842</v>
      </c>
      <c r="G10" s="16">
        <f>SUM(G7:G9)</f>
        <v>614842</v>
      </c>
      <c r="H10" s="14" t="s">
        <v>9</v>
      </c>
    </row>
    <row r="11" spans="1:10" s="6" customFormat="1" ht="42" customHeight="1">
      <c r="A11" s="22" t="s">
        <v>10</v>
      </c>
      <c r="B11" s="23" t="s">
        <v>11</v>
      </c>
      <c r="C11" s="23" t="s">
        <v>12</v>
      </c>
      <c r="D11" s="23" t="s">
        <v>13</v>
      </c>
      <c r="E11" s="23" t="s">
        <v>14</v>
      </c>
      <c r="F11" s="23" t="s">
        <v>15</v>
      </c>
      <c r="G11" s="23" t="s">
        <v>16</v>
      </c>
      <c r="H11" s="24" t="s">
        <v>17</v>
      </c>
    </row>
    <row r="12" spans="1:10" s="6" customFormat="1" ht="14.25" customHeight="1">
      <c r="A12" s="25">
        <v>1.1100000000000001</v>
      </c>
      <c r="B12" s="26" t="s">
        <v>18</v>
      </c>
      <c r="C12" s="27">
        <v>1192653</v>
      </c>
      <c r="D12" s="27">
        <v>1208121</v>
      </c>
      <c r="E12" s="27">
        <v>1338381</v>
      </c>
      <c r="F12" s="27">
        <v>1131643</v>
      </c>
      <c r="G12" s="27">
        <v>1131643</v>
      </c>
      <c r="H12" s="28">
        <f t="shared" ref="H12:H17" si="0">SUM(G12/$G$102*100)</f>
        <v>36.508946868531488</v>
      </c>
    </row>
    <row r="13" spans="1:10" s="6" customFormat="1" ht="14.25" customHeight="1">
      <c r="A13" s="25">
        <v>1.1100000000000001</v>
      </c>
      <c r="B13" s="26" t="s">
        <v>19</v>
      </c>
      <c r="C13" s="27">
        <v>5324</v>
      </c>
      <c r="D13" s="27">
        <v>5324</v>
      </c>
      <c r="E13" s="27">
        <v>5324</v>
      </c>
      <c r="F13" s="27">
        <v>20287</v>
      </c>
      <c r="G13" s="27">
        <v>20287</v>
      </c>
      <c r="H13" s="28">
        <f t="shared" si="0"/>
        <v>0.65449704997238389</v>
      </c>
    </row>
    <row r="14" spans="1:10" s="6" customFormat="1" ht="14.25" customHeight="1">
      <c r="A14" s="25">
        <v>4.1100000000000003</v>
      </c>
      <c r="B14" s="26" t="s">
        <v>20</v>
      </c>
      <c r="C14" s="27">
        <v>92170</v>
      </c>
      <c r="D14" s="27">
        <v>92170</v>
      </c>
      <c r="E14" s="27">
        <v>114781</v>
      </c>
      <c r="F14" s="27">
        <v>94999</v>
      </c>
      <c r="G14" s="27">
        <v>94999</v>
      </c>
      <c r="H14" s="28">
        <f t="shared" si="0"/>
        <v>3.0648476980493164</v>
      </c>
    </row>
    <row r="15" spans="1:10" s="6" customFormat="1" ht="14.25" customHeight="1">
      <c r="A15" s="25">
        <v>4.12</v>
      </c>
      <c r="B15" s="26" t="s">
        <v>21</v>
      </c>
      <c r="C15" s="27">
        <v>8074</v>
      </c>
      <c r="D15" s="27">
        <v>8074</v>
      </c>
      <c r="E15" s="27">
        <v>9904</v>
      </c>
      <c r="F15" s="27">
        <v>8163</v>
      </c>
      <c r="G15" s="27">
        <v>8163</v>
      </c>
      <c r="H15" s="28">
        <f t="shared" si="0"/>
        <v>0.26335384329494599</v>
      </c>
    </row>
    <row r="16" spans="1:10" s="6" customFormat="1" ht="14.25" customHeight="1">
      <c r="A16" s="25">
        <v>4.13</v>
      </c>
      <c r="B16" s="26" t="s">
        <v>22</v>
      </c>
      <c r="C16" s="27">
        <v>5270</v>
      </c>
      <c r="D16" s="27">
        <v>5270</v>
      </c>
      <c r="E16" s="27">
        <v>7325</v>
      </c>
      <c r="F16" s="27">
        <v>5263</v>
      </c>
      <c r="G16" s="27">
        <v>5263</v>
      </c>
      <c r="H16" s="28">
        <f t="shared" si="0"/>
        <v>0.16979434978087724</v>
      </c>
    </row>
    <row r="17" spans="1:8" s="6" customFormat="1" ht="14.25" customHeight="1">
      <c r="A17" s="29" t="s">
        <v>23</v>
      </c>
      <c r="B17" s="26" t="s">
        <v>24</v>
      </c>
      <c r="C17" s="27">
        <v>0</v>
      </c>
      <c r="D17" s="27">
        <v>0</v>
      </c>
      <c r="E17" s="27">
        <v>0</v>
      </c>
      <c r="F17" s="27">
        <v>5000</v>
      </c>
      <c r="G17" s="27">
        <v>5000</v>
      </c>
      <c r="H17" s="28">
        <f t="shared" si="0"/>
        <v>0.16130947157598063</v>
      </c>
    </row>
    <row r="18" spans="1:8" s="6" customFormat="1" ht="14.25" customHeight="1">
      <c r="A18" s="25"/>
      <c r="B18" s="30" t="s">
        <v>25</v>
      </c>
      <c r="C18" s="31">
        <f t="shared" ref="C18:H18" si="1">SUM(C12:C17)</f>
        <v>1303491</v>
      </c>
      <c r="D18" s="31">
        <f t="shared" si="1"/>
        <v>1318959</v>
      </c>
      <c r="E18" s="31">
        <f t="shared" si="1"/>
        <v>1475715</v>
      </c>
      <c r="F18" s="31">
        <f t="shared" si="1"/>
        <v>1265355</v>
      </c>
      <c r="G18" s="31">
        <f t="shared" si="1"/>
        <v>1265355</v>
      </c>
      <c r="H18" s="32">
        <f t="shared" si="1"/>
        <v>40.822749281204999</v>
      </c>
    </row>
    <row r="19" spans="1:8" s="37" customFormat="1" ht="17.25" customHeight="1">
      <c r="A19" s="33"/>
      <c r="B19" s="34" t="s">
        <v>26</v>
      </c>
      <c r="C19" s="35">
        <f t="shared" ref="C19:H19" si="2">SUM(C18)</f>
        <v>1303491</v>
      </c>
      <c r="D19" s="35">
        <f t="shared" si="2"/>
        <v>1318959</v>
      </c>
      <c r="E19" s="35">
        <f t="shared" si="2"/>
        <v>1475715</v>
      </c>
      <c r="F19" s="35">
        <f t="shared" si="2"/>
        <v>1265355</v>
      </c>
      <c r="G19" s="35">
        <f t="shared" si="2"/>
        <v>1265355</v>
      </c>
      <c r="H19" s="36">
        <f t="shared" si="2"/>
        <v>40.822749281204999</v>
      </c>
    </row>
    <row r="20" spans="1:8" s="6" customFormat="1" ht="24.75" customHeight="1">
      <c r="A20" s="25">
        <v>9.4</v>
      </c>
      <c r="B20" s="26" t="s">
        <v>27</v>
      </c>
      <c r="C20" s="27">
        <v>150</v>
      </c>
      <c r="D20" s="27">
        <v>150</v>
      </c>
      <c r="E20" s="27">
        <v>196</v>
      </c>
      <c r="F20" s="27">
        <v>150</v>
      </c>
      <c r="G20" s="27">
        <v>150</v>
      </c>
      <c r="H20" s="28">
        <f>SUM(G20/$G$102*100)</f>
        <v>4.8392841472794188E-3</v>
      </c>
    </row>
    <row r="21" spans="1:8" s="6" customFormat="1" ht="14.25" customHeight="1">
      <c r="A21" s="25">
        <v>9.4</v>
      </c>
      <c r="B21" s="26" t="s">
        <v>28</v>
      </c>
      <c r="C21" s="27">
        <v>1500</v>
      </c>
      <c r="D21" s="27">
        <v>1500</v>
      </c>
      <c r="E21" s="27">
        <v>1481</v>
      </c>
      <c r="F21" s="27">
        <f>[1]Bāriņtiesa!G20</f>
        <v>1480</v>
      </c>
      <c r="G21" s="27">
        <v>1480</v>
      </c>
      <c r="H21" s="28">
        <f>SUM(G21/$G$102*100)</f>
        <v>4.7747603586490266E-2</v>
      </c>
    </row>
    <row r="22" spans="1:8" s="6" customFormat="1" ht="14.25" customHeight="1">
      <c r="A22" s="25">
        <v>9.5</v>
      </c>
      <c r="B22" s="26" t="s">
        <v>29</v>
      </c>
      <c r="C22" s="27">
        <v>300</v>
      </c>
      <c r="D22" s="27">
        <v>300</v>
      </c>
      <c r="E22" s="27">
        <v>280</v>
      </c>
      <c r="F22" s="27">
        <v>280</v>
      </c>
      <c r="G22" s="27">
        <v>280</v>
      </c>
      <c r="H22" s="28">
        <f>SUM(G22/$G$102*100)</f>
        <v>9.0333304082549151E-3</v>
      </c>
    </row>
    <row r="23" spans="1:8" s="6" customFormat="1" ht="14.25" customHeight="1">
      <c r="A23" s="25">
        <v>9.5</v>
      </c>
      <c r="B23" s="26" t="s">
        <v>30</v>
      </c>
      <c r="C23" s="27">
        <v>10</v>
      </c>
      <c r="D23" s="27">
        <v>10</v>
      </c>
      <c r="E23" s="27">
        <v>4</v>
      </c>
      <c r="F23" s="27">
        <v>4</v>
      </c>
      <c r="G23" s="27">
        <v>4</v>
      </c>
      <c r="H23" s="28">
        <f>SUM(G23/$G$102*100)</f>
        <v>1.290475772607845E-4</v>
      </c>
    </row>
    <row r="24" spans="1:8" s="6" customFormat="1" ht="14.25" customHeight="1">
      <c r="A24" s="25">
        <v>9.5</v>
      </c>
      <c r="B24" s="26" t="s">
        <v>31</v>
      </c>
      <c r="C24" s="27">
        <v>150</v>
      </c>
      <c r="D24" s="27">
        <v>150</v>
      </c>
      <c r="E24" s="27">
        <v>151</v>
      </c>
      <c r="F24" s="27">
        <v>150</v>
      </c>
      <c r="G24" s="27">
        <v>150</v>
      </c>
      <c r="H24" s="28">
        <f>SUM(G24/$G$102*100)</f>
        <v>4.8392841472794188E-3</v>
      </c>
    </row>
    <row r="25" spans="1:8" s="6" customFormat="1" ht="14.25" customHeight="1">
      <c r="A25" s="25"/>
      <c r="B25" s="30" t="s">
        <v>32</v>
      </c>
      <c r="C25" s="31">
        <f t="shared" ref="C25:H25" si="3">SUM(C20:C24)</f>
        <v>2110</v>
      </c>
      <c r="D25" s="31">
        <f t="shared" si="3"/>
        <v>2110</v>
      </c>
      <c r="E25" s="31">
        <f t="shared" si="3"/>
        <v>2112</v>
      </c>
      <c r="F25" s="31">
        <f t="shared" si="3"/>
        <v>2064</v>
      </c>
      <c r="G25" s="31">
        <f t="shared" si="3"/>
        <v>2064</v>
      </c>
      <c r="H25" s="32">
        <f t="shared" si="3"/>
        <v>6.6588549866564803E-2</v>
      </c>
    </row>
    <row r="26" spans="1:8" s="39" customFormat="1" ht="14.25" customHeight="1">
      <c r="A26" s="25">
        <v>10.14</v>
      </c>
      <c r="B26" s="26" t="s">
        <v>33</v>
      </c>
      <c r="C26" s="38">
        <v>0</v>
      </c>
      <c r="D26" s="38">
        <v>0</v>
      </c>
      <c r="E26" s="38">
        <v>25</v>
      </c>
      <c r="F26" s="38">
        <v>0</v>
      </c>
      <c r="G26" s="38">
        <v>0</v>
      </c>
      <c r="H26" s="28">
        <f>SUM(G26/$G$102*100)</f>
        <v>0</v>
      </c>
    </row>
    <row r="27" spans="1:8" s="39" customFormat="1" ht="14.25" customHeight="1">
      <c r="A27" s="25">
        <v>10.14</v>
      </c>
      <c r="B27" s="26" t="s">
        <v>34</v>
      </c>
      <c r="C27" s="40">
        <v>0</v>
      </c>
      <c r="D27" s="40">
        <v>0</v>
      </c>
      <c r="E27" s="40">
        <v>63</v>
      </c>
      <c r="F27" s="40">
        <v>0</v>
      </c>
      <c r="G27" s="40">
        <v>0</v>
      </c>
      <c r="H27" s="28">
        <f>SUM(G27/$G$102*100)</f>
        <v>0</v>
      </c>
    </row>
    <row r="28" spans="1:8" s="6" customFormat="1" ht="14.25" customHeight="1">
      <c r="A28" s="25"/>
      <c r="B28" s="30" t="s">
        <v>35</v>
      </c>
      <c r="C28" s="31">
        <f>SUM(C26:C27)</f>
        <v>0</v>
      </c>
      <c r="D28" s="31">
        <f>SUM(D26:D27)</f>
        <v>0</v>
      </c>
      <c r="E28" s="31">
        <f>SUM(E26:E27)</f>
        <v>88</v>
      </c>
      <c r="F28" s="31">
        <f>SUM(F26:F27)</f>
        <v>0</v>
      </c>
      <c r="G28" s="31">
        <f>SUM(G26:G27)</f>
        <v>0</v>
      </c>
      <c r="H28" s="28">
        <f>SUM(F28/$F$102*100)</f>
        <v>0</v>
      </c>
    </row>
    <row r="29" spans="1:8" s="6" customFormat="1" ht="25.5" customHeight="1">
      <c r="A29" s="25">
        <v>12.3</v>
      </c>
      <c r="B29" s="26" t="s">
        <v>36</v>
      </c>
      <c r="C29" s="27">
        <v>250</v>
      </c>
      <c r="D29" s="27">
        <v>250</v>
      </c>
      <c r="E29" s="27">
        <v>724</v>
      </c>
      <c r="F29" s="27">
        <v>2987</v>
      </c>
      <c r="G29" s="27">
        <v>2987</v>
      </c>
      <c r="H29" s="28">
        <f>SUM(G29/$G$102*100)</f>
        <v>9.6366278319490836E-2</v>
      </c>
    </row>
    <row r="30" spans="1:8" s="6" customFormat="1" ht="14.25" customHeight="1">
      <c r="A30" s="25"/>
      <c r="B30" s="30" t="s">
        <v>37</v>
      </c>
      <c r="C30" s="41">
        <f>SUM(C29:C29)</f>
        <v>250</v>
      </c>
      <c r="D30" s="41">
        <f>SUM(D29:D29)</f>
        <v>250</v>
      </c>
      <c r="E30" s="41">
        <f>SUM(E29:E29)</f>
        <v>724</v>
      </c>
      <c r="F30" s="41">
        <f>SUM(F29:F29)</f>
        <v>2987</v>
      </c>
      <c r="G30" s="41">
        <f>SUM(G29:G29)</f>
        <v>2987</v>
      </c>
      <c r="H30" s="32">
        <f>SUM(H26:H29)</f>
        <v>9.6366278319490836E-2</v>
      </c>
    </row>
    <row r="31" spans="1:8" s="6" customFormat="1" ht="14.25" customHeight="1">
      <c r="A31" s="25">
        <v>13.1</v>
      </c>
      <c r="B31" s="26" t="s">
        <v>38</v>
      </c>
      <c r="C31" s="42">
        <v>950</v>
      </c>
      <c r="D31" s="42">
        <v>950</v>
      </c>
      <c r="E31" s="42">
        <v>650</v>
      </c>
      <c r="F31" s="42">
        <v>1495</v>
      </c>
      <c r="G31" s="42">
        <v>1495</v>
      </c>
      <c r="H31" s="28">
        <f t="shared" ref="H31:H36" si="4">SUM(G31/$G$102*100)</f>
        <v>4.8231532001218207E-2</v>
      </c>
    </row>
    <row r="32" spans="1:8" s="6" customFormat="1" ht="14.25" customHeight="1">
      <c r="A32" s="25">
        <v>13.21</v>
      </c>
      <c r="B32" s="26" t="s">
        <v>39</v>
      </c>
      <c r="C32" s="27">
        <v>15000</v>
      </c>
      <c r="D32" s="27">
        <v>15000</v>
      </c>
      <c r="E32" s="27">
        <v>6700</v>
      </c>
      <c r="F32" s="27">
        <v>31000</v>
      </c>
      <c r="G32" s="27">
        <v>31000</v>
      </c>
      <c r="H32" s="28">
        <f t="shared" si="4"/>
        <v>1.0001187237710798</v>
      </c>
    </row>
    <row r="33" spans="1:11" s="6" customFormat="1" ht="14.25" customHeight="1">
      <c r="A33" s="25">
        <v>13.4</v>
      </c>
      <c r="B33" s="26" t="s">
        <v>40</v>
      </c>
      <c r="C33" s="27">
        <v>476</v>
      </c>
      <c r="D33" s="27">
        <v>476</v>
      </c>
      <c r="E33" s="27">
        <v>2456</v>
      </c>
      <c r="F33" s="27">
        <v>10500</v>
      </c>
      <c r="G33" s="27">
        <v>10500</v>
      </c>
      <c r="H33" s="28">
        <f t="shared" si="4"/>
        <v>0.33874989030955932</v>
      </c>
    </row>
    <row r="34" spans="1:11" s="6" customFormat="1" ht="14.25" customHeight="1">
      <c r="A34" s="25">
        <v>13.5</v>
      </c>
      <c r="B34" s="26" t="s">
        <v>41</v>
      </c>
      <c r="C34" s="27">
        <v>13205</v>
      </c>
      <c r="D34" s="27">
        <v>13205</v>
      </c>
      <c r="E34" s="27">
        <v>14968</v>
      </c>
      <c r="F34" s="27">
        <v>13407</v>
      </c>
      <c r="G34" s="27">
        <v>13407</v>
      </c>
      <c r="H34" s="28">
        <f t="shared" si="4"/>
        <v>0.43253521708383447</v>
      </c>
    </row>
    <row r="35" spans="1:11" s="6" customFormat="1" ht="14.25" customHeight="1">
      <c r="A35" s="25">
        <v>13.5</v>
      </c>
      <c r="B35" s="26" t="s">
        <v>42</v>
      </c>
      <c r="C35" s="27">
        <v>6630</v>
      </c>
      <c r="D35" s="27">
        <v>6630</v>
      </c>
      <c r="E35" s="27">
        <v>7562</v>
      </c>
      <c r="F35" s="27">
        <v>7000</v>
      </c>
      <c r="G35" s="27">
        <v>7000</v>
      </c>
      <c r="H35" s="28">
        <f t="shared" si="4"/>
        <v>0.22583326020637287</v>
      </c>
    </row>
    <row r="36" spans="1:11" s="6" customFormat="1" ht="14.25" customHeight="1">
      <c r="A36" s="25">
        <v>13.5</v>
      </c>
      <c r="B36" s="26" t="s">
        <v>43</v>
      </c>
      <c r="C36" s="27">
        <v>1000</v>
      </c>
      <c r="D36" s="27">
        <v>1000</v>
      </c>
      <c r="E36" s="27">
        <v>1028</v>
      </c>
      <c r="F36" s="27">
        <v>1000</v>
      </c>
      <c r="G36" s="27">
        <v>1000</v>
      </c>
      <c r="H36" s="28">
        <f t="shared" si="4"/>
        <v>3.2261894315196125E-2</v>
      </c>
    </row>
    <row r="37" spans="1:11" s="6" customFormat="1" ht="14.25" customHeight="1">
      <c r="A37" s="25"/>
      <c r="B37" s="30" t="s">
        <v>44</v>
      </c>
      <c r="C37" s="43">
        <f>SUM(C31:C36)</f>
        <v>37261</v>
      </c>
      <c r="D37" s="43">
        <f>SUM(D31:D36)</f>
        <v>37261</v>
      </c>
      <c r="E37" s="43">
        <f>SUM(E31:E36)</f>
        <v>33364</v>
      </c>
      <c r="F37" s="43">
        <f>SUM(F31:F36)</f>
        <v>64402</v>
      </c>
      <c r="G37" s="43">
        <f>SUM(G31:G36)</f>
        <v>64402</v>
      </c>
      <c r="H37" s="32">
        <f>SUM(H31:H33, H34:H36)</f>
        <v>2.0777305176872609</v>
      </c>
    </row>
    <row r="38" spans="1:11" s="6" customFormat="1" ht="42" customHeight="1">
      <c r="A38" s="22" t="s">
        <v>10</v>
      </c>
      <c r="B38" s="23" t="s">
        <v>11</v>
      </c>
      <c r="C38" s="23" t="s">
        <v>12</v>
      </c>
      <c r="D38" s="23" t="s">
        <v>13</v>
      </c>
      <c r="E38" s="23" t="s">
        <v>14</v>
      </c>
      <c r="F38" s="23" t="s">
        <v>15</v>
      </c>
      <c r="G38" s="23" t="s">
        <v>16</v>
      </c>
      <c r="H38" s="24" t="s">
        <v>17</v>
      </c>
    </row>
    <row r="39" spans="1:11" s="6" customFormat="1" ht="14.25" customHeight="1">
      <c r="A39" s="25">
        <v>21.3</v>
      </c>
      <c r="B39" s="26" t="s">
        <v>45</v>
      </c>
      <c r="C39" s="27">
        <v>340</v>
      </c>
      <c r="D39" s="27">
        <v>340</v>
      </c>
      <c r="E39" s="27">
        <v>227</v>
      </c>
      <c r="F39" s="27">
        <v>127</v>
      </c>
      <c r="G39" s="27">
        <v>127</v>
      </c>
      <c r="H39" s="28">
        <f>SUM(G39/$G$102*100)</f>
        <v>4.0972605780299079E-3</v>
      </c>
    </row>
    <row r="40" spans="1:11" s="6" customFormat="1" ht="14.25" customHeight="1">
      <c r="A40" s="25">
        <v>21.3</v>
      </c>
      <c r="B40" s="26" t="s">
        <v>46</v>
      </c>
      <c r="C40" s="27">
        <v>340</v>
      </c>
      <c r="D40" s="27">
        <v>340</v>
      </c>
      <c r="E40" s="27">
        <v>381</v>
      </c>
      <c r="F40" s="27">
        <v>340</v>
      </c>
      <c r="G40" s="27">
        <v>340</v>
      </c>
      <c r="H40" s="28">
        <f t="shared" ref="H40:H59" si="5">SUM(G40/$G$102*100)</f>
        <v>1.0969044067166683E-2</v>
      </c>
    </row>
    <row r="41" spans="1:11" s="6" customFormat="1" ht="14.25" customHeight="1">
      <c r="A41" s="25">
        <v>21.3</v>
      </c>
      <c r="B41" s="26" t="s">
        <v>47</v>
      </c>
      <c r="C41" s="27">
        <v>7063</v>
      </c>
      <c r="D41" s="27">
        <v>7063</v>
      </c>
      <c r="E41" s="27">
        <v>6707</v>
      </c>
      <c r="F41" s="27">
        <v>6350</v>
      </c>
      <c r="G41" s="27">
        <v>6350</v>
      </c>
      <c r="H41" s="28">
        <f t="shared" si="5"/>
        <v>0.20486302890149541</v>
      </c>
    </row>
    <row r="42" spans="1:11" s="6" customFormat="1" ht="14.25" customHeight="1">
      <c r="A42" s="25">
        <v>21.3</v>
      </c>
      <c r="B42" s="26" t="s">
        <v>48</v>
      </c>
      <c r="C42" s="27">
        <v>200</v>
      </c>
      <c r="D42" s="27">
        <v>200</v>
      </c>
      <c r="E42" s="27">
        <v>0</v>
      </c>
      <c r="F42" s="27">
        <f>'[1]Lubānas KN'!G22</f>
        <v>100</v>
      </c>
      <c r="G42" s="27">
        <v>100</v>
      </c>
      <c r="H42" s="28">
        <f t="shared" si="5"/>
        <v>3.2261894315196125E-3</v>
      </c>
    </row>
    <row r="43" spans="1:11" s="6" customFormat="1" ht="14.25" customHeight="1">
      <c r="A43" s="25">
        <v>21.3</v>
      </c>
      <c r="B43" s="26" t="s">
        <v>49</v>
      </c>
      <c r="C43" s="27">
        <v>1600</v>
      </c>
      <c r="D43" s="27">
        <v>1600</v>
      </c>
      <c r="E43" s="27">
        <v>1599</v>
      </c>
      <c r="F43" s="27">
        <f>'[1]Meirānu TN'!G22</f>
        <v>2400</v>
      </c>
      <c r="G43" s="27">
        <v>2400</v>
      </c>
      <c r="H43" s="28">
        <f t="shared" si="5"/>
        <v>7.7428546356470701E-2</v>
      </c>
    </row>
    <row r="44" spans="1:11" s="6" customFormat="1" ht="14.25" customHeight="1">
      <c r="A44" s="29">
        <v>21.3</v>
      </c>
      <c r="B44" s="26" t="s">
        <v>50</v>
      </c>
      <c r="C44" s="27">
        <v>15800</v>
      </c>
      <c r="D44" s="27">
        <v>15800</v>
      </c>
      <c r="E44" s="27">
        <v>17529</v>
      </c>
      <c r="F44" s="27">
        <v>17600</v>
      </c>
      <c r="G44" s="27">
        <v>17600</v>
      </c>
      <c r="H44" s="28">
        <f t="shared" si="5"/>
        <v>0.56780933994745175</v>
      </c>
      <c r="K44" s="44"/>
    </row>
    <row r="45" spans="1:11" s="6" customFormat="1" ht="14.25" customHeight="1">
      <c r="A45" s="29">
        <v>21.3</v>
      </c>
      <c r="B45" s="26" t="s">
        <v>51</v>
      </c>
      <c r="C45" s="27">
        <v>1600</v>
      </c>
      <c r="D45" s="27">
        <v>1600</v>
      </c>
      <c r="E45" s="27">
        <v>1729</v>
      </c>
      <c r="F45" s="27">
        <v>1600</v>
      </c>
      <c r="G45" s="27">
        <v>1600</v>
      </c>
      <c r="H45" s="28">
        <f t="shared" si="5"/>
        <v>5.1619030904313801E-2</v>
      </c>
    </row>
    <row r="46" spans="1:11" s="6" customFormat="1" ht="14.25" customHeight="1">
      <c r="A46" s="29">
        <v>21.3</v>
      </c>
      <c r="B46" s="26" t="s">
        <v>52</v>
      </c>
      <c r="C46" s="27">
        <v>1000</v>
      </c>
      <c r="D46" s="27">
        <v>1000</v>
      </c>
      <c r="E46" s="27">
        <v>1086</v>
      </c>
      <c r="F46" s="27">
        <v>1000</v>
      </c>
      <c r="G46" s="27">
        <v>1000</v>
      </c>
      <c r="H46" s="28">
        <f t="shared" si="5"/>
        <v>3.2261894315196125E-2</v>
      </c>
    </row>
    <row r="47" spans="1:11" s="6" customFormat="1" ht="14.25" customHeight="1">
      <c r="A47" s="29">
        <v>21.3</v>
      </c>
      <c r="B47" s="26" t="s">
        <v>53</v>
      </c>
      <c r="C47" s="27">
        <v>2344</v>
      </c>
      <c r="D47" s="27">
        <v>2344</v>
      </c>
      <c r="E47" s="27">
        <v>2313</v>
      </c>
      <c r="F47" s="27">
        <v>2656</v>
      </c>
      <c r="G47" s="27">
        <v>2656</v>
      </c>
      <c r="H47" s="28">
        <f t="shared" si="5"/>
        <v>8.5687591301160909E-2</v>
      </c>
    </row>
    <row r="48" spans="1:11" s="6" customFormat="1" ht="26.25" customHeight="1">
      <c r="A48" s="29">
        <v>21.3</v>
      </c>
      <c r="B48" s="45" t="s">
        <v>54</v>
      </c>
      <c r="C48" s="27">
        <v>1063</v>
      </c>
      <c r="D48" s="27">
        <v>1063</v>
      </c>
      <c r="E48" s="27">
        <v>1309</v>
      </c>
      <c r="F48" s="27">
        <v>1407</v>
      </c>
      <c r="G48" s="27">
        <v>1407</v>
      </c>
      <c r="H48" s="28">
        <f t="shared" si="5"/>
        <v>4.5392485301480948E-2</v>
      </c>
    </row>
    <row r="49" spans="1:9" s="6" customFormat="1" ht="25.5" customHeight="1">
      <c r="A49" s="29">
        <v>21.3</v>
      </c>
      <c r="B49" s="45" t="s">
        <v>55</v>
      </c>
      <c r="C49" s="27">
        <v>2960</v>
      </c>
      <c r="D49" s="27">
        <v>2960</v>
      </c>
      <c r="E49" s="27">
        <v>3085</v>
      </c>
      <c r="F49" s="27">
        <v>2570</v>
      </c>
      <c r="G49" s="27">
        <v>2570</v>
      </c>
      <c r="H49" s="28">
        <f t="shared" si="5"/>
        <v>8.2913068390054051E-2</v>
      </c>
      <c r="I49" s="44"/>
    </row>
    <row r="50" spans="1:9" s="6" customFormat="1" ht="15.75" customHeight="1">
      <c r="A50" s="29">
        <v>21.3</v>
      </c>
      <c r="B50" s="45" t="s">
        <v>56</v>
      </c>
      <c r="C50" s="27">
        <v>95400</v>
      </c>
      <c r="D50" s="27">
        <v>110715</v>
      </c>
      <c r="E50" s="27">
        <v>111232</v>
      </c>
      <c r="F50" s="27">
        <f>'[1]Soc.aprūpes centrs'!G26</f>
        <v>150630</v>
      </c>
      <c r="G50" s="27">
        <v>150630</v>
      </c>
      <c r="H50" s="28">
        <f t="shared" si="5"/>
        <v>4.8596091406979927</v>
      </c>
    </row>
    <row r="51" spans="1:9" s="6" customFormat="1" ht="14.25" customHeight="1">
      <c r="A51" s="29">
        <v>21.3</v>
      </c>
      <c r="B51" s="45" t="s">
        <v>57</v>
      </c>
      <c r="C51" s="27">
        <v>24890</v>
      </c>
      <c r="D51" s="27">
        <v>24890</v>
      </c>
      <c r="E51" s="27">
        <v>25882</v>
      </c>
      <c r="F51" s="27">
        <f>'[1]Soc.aprūpes centrs'!G27</f>
        <v>19392</v>
      </c>
      <c r="G51" s="27">
        <v>19392</v>
      </c>
      <c r="H51" s="28">
        <f t="shared" si="5"/>
        <v>0.62562265456028332</v>
      </c>
    </row>
    <row r="52" spans="1:9" s="6" customFormat="1" ht="27" customHeight="1">
      <c r="A52" s="29">
        <v>21.3</v>
      </c>
      <c r="B52" s="45" t="s">
        <v>58</v>
      </c>
      <c r="C52" s="46" t="s">
        <v>59</v>
      </c>
      <c r="D52" s="46" t="s">
        <v>59</v>
      </c>
      <c r="E52" s="46" t="s">
        <v>60</v>
      </c>
      <c r="F52" s="46" t="s">
        <v>59</v>
      </c>
      <c r="G52" s="46" t="s">
        <v>59</v>
      </c>
      <c r="H52" s="28"/>
    </row>
    <row r="53" spans="1:9" s="6" customFormat="1" ht="24.75" customHeight="1">
      <c r="A53" s="29">
        <v>21.3</v>
      </c>
      <c r="B53" s="45" t="s">
        <v>61</v>
      </c>
      <c r="C53" s="27">
        <v>1815</v>
      </c>
      <c r="D53" s="27">
        <v>1815</v>
      </c>
      <c r="E53" s="27">
        <v>2864</v>
      </c>
      <c r="F53" s="27">
        <v>2250</v>
      </c>
      <c r="G53" s="27">
        <v>2250</v>
      </c>
      <c r="H53" s="28">
        <f t="shared" si="5"/>
        <v>7.2589262209191277E-2</v>
      </c>
    </row>
    <row r="54" spans="1:9" s="6" customFormat="1" ht="25.5" customHeight="1">
      <c r="A54" s="29" t="s">
        <v>62</v>
      </c>
      <c r="B54" s="45" t="s">
        <v>63</v>
      </c>
      <c r="C54" s="27">
        <v>800</v>
      </c>
      <c r="D54" s="27">
        <v>800</v>
      </c>
      <c r="E54" s="27">
        <v>900</v>
      </c>
      <c r="F54" s="27">
        <v>850</v>
      </c>
      <c r="G54" s="27">
        <v>850</v>
      </c>
      <c r="H54" s="28">
        <f t="shared" si="5"/>
        <v>2.7422610167916708E-2</v>
      </c>
    </row>
    <row r="55" spans="1:9" s="6" customFormat="1" ht="14.25" customHeight="1">
      <c r="A55" s="29">
        <v>21.3</v>
      </c>
      <c r="B55" s="45" t="s">
        <v>64</v>
      </c>
      <c r="C55" s="27">
        <v>3718</v>
      </c>
      <c r="D55" s="27">
        <v>3718</v>
      </c>
      <c r="E55" s="27">
        <v>3287</v>
      </c>
      <c r="F55" s="27">
        <v>3342</v>
      </c>
      <c r="G55" s="27">
        <v>3342</v>
      </c>
      <c r="H55" s="28">
        <f t="shared" si="5"/>
        <v>0.10781925080138545</v>
      </c>
    </row>
    <row r="56" spans="1:9" s="6" customFormat="1" ht="14.25" customHeight="1">
      <c r="A56" s="29">
        <v>21.3</v>
      </c>
      <c r="B56" s="45" t="s">
        <v>65</v>
      </c>
      <c r="C56" s="27">
        <v>90</v>
      </c>
      <c r="D56" s="27">
        <v>90</v>
      </c>
      <c r="E56" s="27">
        <v>118</v>
      </c>
      <c r="F56" s="27">
        <v>90</v>
      </c>
      <c r="G56" s="27">
        <v>90</v>
      </c>
      <c r="H56" s="28">
        <f t="shared" si="5"/>
        <v>2.9035704883676513E-3</v>
      </c>
    </row>
    <row r="57" spans="1:9" s="6" customFormat="1" ht="14.25" customHeight="1">
      <c r="A57" s="29" t="s">
        <v>62</v>
      </c>
      <c r="B57" s="45" t="s">
        <v>66</v>
      </c>
      <c r="C57" s="27"/>
      <c r="D57" s="27"/>
      <c r="E57" s="27">
        <v>5</v>
      </c>
      <c r="F57" s="27">
        <v>0</v>
      </c>
      <c r="G57" s="27">
        <v>0</v>
      </c>
      <c r="H57" s="28">
        <f t="shared" si="5"/>
        <v>0</v>
      </c>
    </row>
    <row r="58" spans="1:9" s="6" customFormat="1" ht="14.25" customHeight="1">
      <c r="A58" s="29">
        <v>21.4</v>
      </c>
      <c r="B58" s="45" t="s">
        <v>67</v>
      </c>
      <c r="C58" s="27">
        <v>0</v>
      </c>
      <c r="D58" s="27">
        <v>0</v>
      </c>
      <c r="E58" s="27">
        <v>16</v>
      </c>
      <c r="F58" s="27"/>
      <c r="G58" s="27"/>
      <c r="H58" s="28">
        <f t="shared" si="5"/>
        <v>0</v>
      </c>
    </row>
    <row r="59" spans="1:9" s="6" customFormat="1" ht="14.45" customHeight="1">
      <c r="A59" s="29">
        <v>21.4</v>
      </c>
      <c r="B59" s="45" t="s">
        <v>68</v>
      </c>
      <c r="C59" s="27">
        <v>3376</v>
      </c>
      <c r="D59" s="27">
        <v>4109</v>
      </c>
      <c r="E59" s="27">
        <v>1974</v>
      </c>
      <c r="F59" s="27">
        <v>2196</v>
      </c>
      <c r="G59" s="27">
        <v>2196</v>
      </c>
      <c r="H59" s="28">
        <f t="shared" si="5"/>
        <v>7.0847119916170695E-2</v>
      </c>
    </row>
    <row r="60" spans="1:9" s="6" customFormat="1">
      <c r="A60" s="29"/>
      <c r="B60" s="30" t="s">
        <v>69</v>
      </c>
      <c r="C60" s="31">
        <f t="shared" ref="C60:H60" si="6">SUM(C39:C59)</f>
        <v>164399</v>
      </c>
      <c r="D60" s="31">
        <f t="shared" si="6"/>
        <v>180447</v>
      </c>
      <c r="E60" s="31">
        <f t="shared" si="6"/>
        <v>182243</v>
      </c>
      <c r="F60" s="31">
        <f t="shared" si="6"/>
        <v>214900</v>
      </c>
      <c r="G60" s="31">
        <f t="shared" si="6"/>
        <v>214900</v>
      </c>
      <c r="H60" s="32">
        <f t="shared" si="6"/>
        <v>6.9330810883356468</v>
      </c>
    </row>
    <row r="61" spans="1:9" s="6" customFormat="1" ht="15.75" customHeight="1">
      <c r="A61" s="25"/>
      <c r="B61" s="47" t="s">
        <v>70</v>
      </c>
      <c r="C61" s="48">
        <f t="shared" ref="C61:H61" si="7">SUM(C30,C25,C28,C37,C60)</f>
        <v>204020</v>
      </c>
      <c r="D61" s="48">
        <f t="shared" si="7"/>
        <v>220068</v>
      </c>
      <c r="E61" s="48">
        <f t="shared" si="7"/>
        <v>218531</v>
      </c>
      <c r="F61" s="48">
        <f t="shared" si="7"/>
        <v>284353</v>
      </c>
      <c r="G61" s="48">
        <f t="shared" si="7"/>
        <v>284353</v>
      </c>
      <c r="H61" s="49">
        <f t="shared" si="7"/>
        <v>9.1737664342089644</v>
      </c>
    </row>
    <row r="62" spans="1:9" s="39" customFormat="1" ht="23.25" customHeight="1">
      <c r="A62" s="25">
        <v>17.2</v>
      </c>
      <c r="B62" s="26" t="s">
        <v>71</v>
      </c>
      <c r="C62" s="40">
        <v>675</v>
      </c>
      <c r="D62" s="40">
        <v>3939</v>
      </c>
      <c r="E62" s="40">
        <v>3939</v>
      </c>
      <c r="F62" s="40">
        <v>0</v>
      </c>
      <c r="G62" s="40">
        <v>1588</v>
      </c>
      <c r="H62" s="28">
        <f>SUM(G62/$G$102*100)</f>
        <v>5.1231888172531451E-2</v>
      </c>
    </row>
    <row r="63" spans="1:9" s="6" customFormat="1" ht="13.5" customHeight="1">
      <c r="A63" s="25"/>
      <c r="B63" s="30" t="s">
        <v>72</v>
      </c>
      <c r="C63" s="31">
        <f t="shared" ref="C63:H63" si="8">SUM(C62)</f>
        <v>675</v>
      </c>
      <c r="D63" s="31">
        <f t="shared" si="8"/>
        <v>3939</v>
      </c>
      <c r="E63" s="31">
        <f t="shared" si="8"/>
        <v>3939</v>
      </c>
      <c r="F63" s="31">
        <f t="shared" si="8"/>
        <v>0</v>
      </c>
      <c r="G63" s="31">
        <f t="shared" si="8"/>
        <v>1588</v>
      </c>
      <c r="H63" s="32">
        <f t="shared" si="8"/>
        <v>5.1231888172531451E-2</v>
      </c>
    </row>
    <row r="64" spans="1:9" s="6" customFormat="1" ht="13.5" customHeight="1">
      <c r="A64" s="50">
        <v>18.62</v>
      </c>
      <c r="B64" s="26" t="s">
        <v>73</v>
      </c>
      <c r="C64" s="38">
        <v>0</v>
      </c>
      <c r="D64" s="38">
        <v>0</v>
      </c>
      <c r="E64" s="38">
        <v>0</v>
      </c>
      <c r="F64" s="38">
        <v>91475</v>
      </c>
      <c r="G64" s="38">
        <v>91475</v>
      </c>
      <c r="H64" s="28">
        <f>SUM(G64/$G$102*100)</f>
        <v>2.951156782482566</v>
      </c>
    </row>
    <row r="65" spans="1:9" s="6" customFormat="1" ht="14.25" customHeight="1">
      <c r="A65" s="50">
        <v>18.62</v>
      </c>
      <c r="B65" s="26" t="s">
        <v>74</v>
      </c>
      <c r="C65" s="51">
        <v>4573</v>
      </c>
      <c r="D65" s="51">
        <v>4573</v>
      </c>
      <c r="E65" s="51">
        <v>4573</v>
      </c>
      <c r="F65" s="51">
        <v>4324</v>
      </c>
      <c r="G65" s="51">
        <v>4324</v>
      </c>
      <c r="H65" s="28">
        <f t="shared" ref="H65:H70" si="9">SUM(G65/$G$102*100)</f>
        <v>0.13950043101890805</v>
      </c>
      <c r="I65" s="52"/>
    </row>
    <row r="66" spans="1:9" s="6" customFormat="1" ht="14.25" customHeight="1">
      <c r="A66" s="50">
        <v>18.62</v>
      </c>
      <c r="B66" s="26" t="s">
        <v>75</v>
      </c>
      <c r="C66" s="27">
        <v>11389</v>
      </c>
      <c r="D66" s="27">
        <v>17457</v>
      </c>
      <c r="E66" s="27">
        <v>17457</v>
      </c>
      <c r="F66" s="27">
        <v>19098</v>
      </c>
      <c r="G66" s="27">
        <v>19098</v>
      </c>
      <c r="H66" s="28">
        <f t="shared" si="9"/>
        <v>0.61613765763161554</v>
      </c>
    </row>
    <row r="67" spans="1:9" s="6" customFormat="1" ht="14.25" customHeight="1">
      <c r="A67" s="50">
        <v>18.62</v>
      </c>
      <c r="B67" s="26" t="s">
        <v>76</v>
      </c>
      <c r="C67" s="27">
        <v>17172</v>
      </c>
      <c r="D67" s="27">
        <v>17173</v>
      </c>
      <c r="E67" s="27">
        <v>17773</v>
      </c>
      <c r="F67" s="27">
        <v>8236</v>
      </c>
      <c r="G67" s="27">
        <v>8236</v>
      </c>
      <c r="H67" s="28">
        <f t="shared" si="9"/>
        <v>0.26570896157995527</v>
      </c>
    </row>
    <row r="68" spans="1:9" s="6" customFormat="1" ht="14.25" customHeight="1">
      <c r="A68" s="50">
        <v>18.62</v>
      </c>
      <c r="B68" s="26" t="s">
        <v>77</v>
      </c>
      <c r="C68" s="27">
        <v>19307</v>
      </c>
      <c r="D68" s="27">
        <v>19307</v>
      </c>
      <c r="E68" s="27">
        <v>22322</v>
      </c>
      <c r="F68" s="27">
        <v>23205</v>
      </c>
      <c r="G68" s="27">
        <v>23205</v>
      </c>
      <c r="H68" s="28">
        <f t="shared" si="9"/>
        <v>0.74863725758412603</v>
      </c>
    </row>
    <row r="69" spans="1:9" s="6" customFormat="1" ht="24" customHeight="1">
      <c r="A69" s="50">
        <v>18.62</v>
      </c>
      <c r="B69" s="26" t="s">
        <v>78</v>
      </c>
      <c r="C69" s="53">
        <v>22760</v>
      </c>
      <c r="D69" s="53">
        <v>34000</v>
      </c>
      <c r="E69" s="53">
        <v>34000</v>
      </c>
      <c r="F69" s="53">
        <v>22480</v>
      </c>
      <c r="G69" s="53">
        <v>22480</v>
      </c>
      <c r="H69" s="28">
        <f t="shared" si="9"/>
        <v>0.72524738420560897</v>
      </c>
    </row>
    <row r="70" spans="1:9" s="6" customFormat="1" ht="14.25" customHeight="1">
      <c r="A70" s="50">
        <v>18.62</v>
      </c>
      <c r="B70" s="26" t="s">
        <v>79</v>
      </c>
      <c r="C70" s="53">
        <v>222118</v>
      </c>
      <c r="D70" s="53">
        <v>334294</v>
      </c>
      <c r="E70" s="53">
        <v>334294</v>
      </c>
      <c r="F70" s="53">
        <v>224352</v>
      </c>
      <c r="G70" s="53">
        <v>224352</v>
      </c>
      <c r="H70" s="28">
        <f t="shared" si="9"/>
        <v>7.2380205134028817</v>
      </c>
    </row>
    <row r="71" spans="1:9" s="6" customFormat="1" ht="42" customHeight="1">
      <c r="A71" s="22" t="s">
        <v>10</v>
      </c>
      <c r="B71" s="23" t="s">
        <v>11</v>
      </c>
      <c r="C71" s="23" t="s">
        <v>12</v>
      </c>
      <c r="D71" s="23" t="s">
        <v>13</v>
      </c>
      <c r="E71" s="23" t="s">
        <v>14</v>
      </c>
      <c r="F71" s="23" t="s">
        <v>15</v>
      </c>
      <c r="G71" s="23" t="s">
        <v>16</v>
      </c>
      <c r="H71" s="24" t="s">
        <v>17</v>
      </c>
    </row>
    <row r="72" spans="1:9" s="6" customFormat="1" ht="14.25" customHeight="1">
      <c r="A72" s="50">
        <v>18.62</v>
      </c>
      <c r="B72" s="26" t="s">
        <v>80</v>
      </c>
      <c r="C72" s="54"/>
      <c r="D72" s="53">
        <v>5362</v>
      </c>
      <c r="E72" s="53">
        <v>5267</v>
      </c>
      <c r="F72" s="53">
        <v>5161</v>
      </c>
      <c r="G72" s="53">
        <v>5161</v>
      </c>
      <c r="H72" s="28">
        <f>SUM(G72/$G$102*100)</f>
        <v>0.1665036365607272</v>
      </c>
    </row>
    <row r="73" spans="1:9" s="6" customFormat="1" ht="24" customHeight="1">
      <c r="A73" s="50">
        <v>18.62</v>
      </c>
      <c r="B73" s="45" t="s">
        <v>81</v>
      </c>
      <c r="C73" s="27">
        <v>18600</v>
      </c>
      <c r="D73" s="27">
        <v>21180</v>
      </c>
      <c r="E73" s="27">
        <v>19370</v>
      </c>
      <c r="F73" s="27">
        <v>16411</v>
      </c>
      <c r="G73" s="27">
        <v>16411</v>
      </c>
      <c r="H73" s="28">
        <f t="shared" ref="H73:H93" si="10">SUM(G73/$G$102*100)</f>
        <v>0.52944994760668362</v>
      </c>
    </row>
    <row r="74" spans="1:9" s="6" customFormat="1" ht="14.25" customHeight="1">
      <c r="A74" s="50">
        <v>18.62</v>
      </c>
      <c r="B74" s="45" t="s">
        <v>82</v>
      </c>
      <c r="C74" s="27">
        <v>10246</v>
      </c>
      <c r="D74" s="27">
        <v>13157</v>
      </c>
      <c r="E74" s="27">
        <v>13157</v>
      </c>
      <c r="F74" s="27">
        <v>14662</v>
      </c>
      <c r="G74" s="27">
        <v>14662</v>
      </c>
      <c r="H74" s="28">
        <f t="shared" si="10"/>
        <v>0.47302389444940562</v>
      </c>
    </row>
    <row r="75" spans="1:9" s="6" customFormat="1" ht="25.5" customHeight="1">
      <c r="A75" s="50">
        <v>18.62</v>
      </c>
      <c r="B75" s="45" t="s">
        <v>83</v>
      </c>
      <c r="C75" s="27">
        <v>0</v>
      </c>
      <c r="D75" s="27">
        <v>0</v>
      </c>
      <c r="E75" s="27">
        <v>3095</v>
      </c>
      <c r="F75" s="27">
        <v>264</v>
      </c>
      <c r="G75" s="27">
        <v>264</v>
      </c>
      <c r="H75" s="28">
        <f t="shared" si="10"/>
        <v>8.5171400992117771E-3</v>
      </c>
    </row>
    <row r="76" spans="1:9" s="6" customFormat="1" ht="23.25" customHeight="1">
      <c r="A76" s="50">
        <v>18.62</v>
      </c>
      <c r="B76" s="45" t="s">
        <v>84</v>
      </c>
      <c r="C76" s="27">
        <v>6900</v>
      </c>
      <c r="D76" s="27">
        <v>6900</v>
      </c>
      <c r="E76" s="27">
        <v>6900</v>
      </c>
      <c r="F76" s="27">
        <v>6900</v>
      </c>
      <c r="G76" s="27">
        <v>6900</v>
      </c>
      <c r="H76" s="28">
        <f t="shared" si="10"/>
        <v>0.22260707077485326</v>
      </c>
    </row>
    <row r="77" spans="1:9" s="6" customFormat="1" ht="25.5" customHeight="1">
      <c r="A77" s="29" t="s">
        <v>85</v>
      </c>
      <c r="B77" s="45" t="s">
        <v>86</v>
      </c>
      <c r="C77" s="27">
        <v>2055</v>
      </c>
      <c r="D77" s="27">
        <v>2055</v>
      </c>
      <c r="E77" s="27">
        <v>415</v>
      </c>
      <c r="F77" s="27">
        <v>1061</v>
      </c>
      <c r="G77" s="27">
        <v>1061</v>
      </c>
      <c r="H77" s="28">
        <f t="shared" si="10"/>
        <v>3.4229869868423093E-2</v>
      </c>
    </row>
    <row r="78" spans="1:9" s="6" customFormat="1" ht="24.75" customHeight="1">
      <c r="A78" s="29" t="s">
        <v>85</v>
      </c>
      <c r="B78" s="45" t="s">
        <v>87</v>
      </c>
      <c r="C78" s="27">
        <v>2852</v>
      </c>
      <c r="D78" s="27">
        <v>10290</v>
      </c>
      <c r="E78" s="27">
        <v>5695</v>
      </c>
      <c r="F78" s="27">
        <v>0</v>
      </c>
      <c r="G78" s="27">
        <v>0</v>
      </c>
      <c r="H78" s="28">
        <f t="shared" si="10"/>
        <v>0</v>
      </c>
    </row>
    <row r="79" spans="1:9" s="6" customFormat="1" ht="15.75" customHeight="1">
      <c r="A79" s="29" t="s">
        <v>85</v>
      </c>
      <c r="B79" s="45" t="s">
        <v>88</v>
      </c>
      <c r="C79" s="27">
        <v>0</v>
      </c>
      <c r="D79" s="27">
        <v>2000</v>
      </c>
      <c r="E79" s="27">
        <v>2000</v>
      </c>
      <c r="F79" s="27">
        <v>0</v>
      </c>
      <c r="G79" s="27">
        <v>0</v>
      </c>
      <c r="H79" s="28">
        <f t="shared" si="10"/>
        <v>0</v>
      </c>
    </row>
    <row r="80" spans="1:9" s="6" customFormat="1" ht="17.25" customHeight="1">
      <c r="A80" s="29" t="s">
        <v>85</v>
      </c>
      <c r="B80" s="45" t="s">
        <v>89</v>
      </c>
      <c r="C80" s="27">
        <v>0</v>
      </c>
      <c r="D80" s="27">
        <v>3707</v>
      </c>
      <c r="E80" s="27">
        <v>3832</v>
      </c>
      <c r="F80" s="27">
        <f>'[1]vēlēšanu komisija'!G18</f>
        <v>1858</v>
      </c>
      <c r="G80" s="27">
        <v>1858</v>
      </c>
      <c r="H80" s="28">
        <f t="shared" si="10"/>
        <v>5.9942599637634403E-2</v>
      </c>
    </row>
    <row r="81" spans="1:8" s="6" customFormat="1" ht="25.5" customHeight="1">
      <c r="A81" s="29" t="s">
        <v>85</v>
      </c>
      <c r="B81" s="45" t="s">
        <v>90</v>
      </c>
      <c r="C81" s="27">
        <v>1519</v>
      </c>
      <c r="D81" s="27">
        <v>3038</v>
      </c>
      <c r="E81" s="27">
        <v>2944</v>
      </c>
      <c r="F81" s="27">
        <v>1350</v>
      </c>
      <c r="G81" s="27">
        <v>1350</v>
      </c>
      <c r="H81" s="28">
        <f t="shared" si="10"/>
        <v>4.3553557325514768E-2</v>
      </c>
    </row>
    <row r="82" spans="1:8" s="6" customFormat="1" ht="25.5" customHeight="1">
      <c r="A82" s="29" t="s">
        <v>91</v>
      </c>
      <c r="B82" s="45" t="s">
        <v>92</v>
      </c>
      <c r="C82" s="27">
        <v>0</v>
      </c>
      <c r="D82" s="27">
        <v>0</v>
      </c>
      <c r="E82" s="27">
        <v>0</v>
      </c>
      <c r="F82" s="27">
        <v>32404</v>
      </c>
      <c r="G82" s="27">
        <v>32404</v>
      </c>
      <c r="H82" s="28">
        <f t="shared" si="10"/>
        <v>1.0454144233896152</v>
      </c>
    </row>
    <row r="83" spans="1:8" s="6" customFormat="1" ht="25.5" customHeight="1">
      <c r="A83" s="29" t="s">
        <v>91</v>
      </c>
      <c r="B83" s="45" t="s">
        <v>93</v>
      </c>
      <c r="C83" s="27">
        <v>0</v>
      </c>
      <c r="D83" s="27">
        <v>0</v>
      </c>
      <c r="E83" s="27">
        <v>0</v>
      </c>
      <c r="F83" s="27">
        <v>0</v>
      </c>
      <c r="G83" s="27">
        <v>208000</v>
      </c>
      <c r="H83" s="28">
        <f t="shared" si="10"/>
        <v>6.7104740175607942</v>
      </c>
    </row>
    <row r="84" spans="1:8" s="6" customFormat="1" ht="25.5" customHeight="1">
      <c r="A84" s="29" t="s">
        <v>94</v>
      </c>
      <c r="B84" s="45" t="s">
        <v>95</v>
      </c>
      <c r="C84" s="27">
        <v>0</v>
      </c>
      <c r="D84" s="27">
        <v>59926</v>
      </c>
      <c r="E84" s="27">
        <v>167430</v>
      </c>
      <c r="F84" s="27">
        <v>0</v>
      </c>
      <c r="G84" s="27">
        <v>0</v>
      </c>
      <c r="H84" s="28">
        <f t="shared" si="10"/>
        <v>0</v>
      </c>
    </row>
    <row r="85" spans="1:8" s="6" customFormat="1" ht="23.25" customHeight="1">
      <c r="A85" s="55" t="s">
        <v>91</v>
      </c>
      <c r="B85" s="45" t="s">
        <v>96</v>
      </c>
      <c r="C85" s="27">
        <v>0</v>
      </c>
      <c r="D85" s="27">
        <v>0</v>
      </c>
      <c r="E85" s="27">
        <v>38</v>
      </c>
      <c r="F85" s="27">
        <v>0</v>
      </c>
      <c r="G85" s="27">
        <v>0</v>
      </c>
      <c r="H85" s="28">
        <f t="shared" si="10"/>
        <v>0</v>
      </c>
    </row>
    <row r="86" spans="1:8" s="6" customFormat="1" ht="23.25" customHeight="1">
      <c r="A86" s="55" t="s">
        <v>91</v>
      </c>
      <c r="B86" s="45" t="s">
        <v>97</v>
      </c>
      <c r="C86" s="27">
        <v>4592</v>
      </c>
      <c r="D86" s="27">
        <v>4592</v>
      </c>
      <c r="E86" s="27">
        <v>5326</v>
      </c>
      <c r="F86" s="27">
        <v>0</v>
      </c>
      <c r="G86" s="27">
        <v>0</v>
      </c>
      <c r="H86" s="28">
        <f t="shared" si="10"/>
        <v>0</v>
      </c>
    </row>
    <row r="87" spans="1:8" s="6" customFormat="1" ht="23.25" customHeight="1">
      <c r="A87" s="55" t="s">
        <v>91</v>
      </c>
      <c r="B87" s="45" t="s">
        <v>98</v>
      </c>
      <c r="C87" s="27">
        <v>660</v>
      </c>
      <c r="D87" s="27">
        <v>660</v>
      </c>
      <c r="E87" s="27">
        <v>123</v>
      </c>
      <c r="F87" s="27">
        <v>462</v>
      </c>
      <c r="G87" s="27">
        <v>462</v>
      </c>
      <c r="H87" s="28">
        <f t="shared" si="10"/>
        <v>1.490499517362061E-2</v>
      </c>
    </row>
    <row r="88" spans="1:8" s="6" customFormat="1" ht="23.25" customHeight="1">
      <c r="A88" s="55" t="s">
        <v>91</v>
      </c>
      <c r="B88" s="45" t="s">
        <v>99</v>
      </c>
      <c r="C88" s="27">
        <v>0</v>
      </c>
      <c r="D88" s="27">
        <v>0</v>
      </c>
      <c r="E88" s="27">
        <v>4697</v>
      </c>
      <c r="F88" s="27">
        <v>0</v>
      </c>
      <c r="G88" s="27">
        <v>0</v>
      </c>
      <c r="H88" s="28">
        <f t="shared" si="10"/>
        <v>0</v>
      </c>
    </row>
    <row r="89" spans="1:8" s="6" customFormat="1" ht="23.25" customHeight="1">
      <c r="A89" s="55" t="s">
        <v>91</v>
      </c>
      <c r="B89" s="45" t="s">
        <v>100</v>
      </c>
      <c r="C89" s="27">
        <v>0</v>
      </c>
      <c r="D89" s="27">
        <v>12742</v>
      </c>
      <c r="E89" s="27">
        <v>11773</v>
      </c>
      <c r="F89" s="27">
        <v>9667</v>
      </c>
      <c r="G89" s="27">
        <v>9667</v>
      </c>
      <c r="H89" s="28">
        <f t="shared" si="10"/>
        <v>0.31187573234500099</v>
      </c>
    </row>
    <row r="90" spans="1:8" s="6" customFormat="1" ht="23.25" customHeight="1">
      <c r="A90" s="55" t="s">
        <v>91</v>
      </c>
      <c r="B90" s="45" t="s">
        <v>101</v>
      </c>
      <c r="C90" s="27">
        <v>0</v>
      </c>
      <c r="D90" s="27">
        <v>32642</v>
      </c>
      <c r="E90" s="27">
        <v>32642</v>
      </c>
      <c r="F90" s="27">
        <v>48385</v>
      </c>
      <c r="G90" s="27">
        <v>48385</v>
      </c>
      <c r="H90" s="28">
        <f t="shared" si="10"/>
        <v>1.5609917564407647</v>
      </c>
    </row>
    <row r="91" spans="1:8" s="6" customFormat="1" ht="16.5" customHeight="1">
      <c r="A91" s="50">
        <v>18.64</v>
      </c>
      <c r="B91" s="45" t="s">
        <v>102</v>
      </c>
      <c r="C91" s="27">
        <v>498588</v>
      </c>
      <c r="D91" s="27">
        <v>498588</v>
      </c>
      <c r="E91" s="27">
        <v>521438</v>
      </c>
      <c r="F91" s="27">
        <v>687721</v>
      </c>
      <c r="G91" s="27">
        <v>687721</v>
      </c>
      <c r="H91" s="28">
        <f t="shared" si="10"/>
        <v>22.187182220340993</v>
      </c>
    </row>
    <row r="92" spans="1:8" s="6" customFormat="1" ht="25.5" customHeight="1">
      <c r="A92" s="50">
        <v>18.64</v>
      </c>
      <c r="B92" s="45" t="s">
        <v>103</v>
      </c>
      <c r="C92" s="27">
        <v>10348</v>
      </c>
      <c r="D92" s="27">
        <v>10348</v>
      </c>
      <c r="E92" s="27">
        <v>10348</v>
      </c>
      <c r="F92" s="27">
        <v>12955</v>
      </c>
      <c r="G92" s="27">
        <v>12955</v>
      </c>
      <c r="H92" s="28">
        <f t="shared" si="10"/>
        <v>0.41795284085336581</v>
      </c>
    </row>
    <row r="93" spans="1:8" s="6" customFormat="1" ht="17.25" customHeight="1">
      <c r="A93" s="50">
        <v>18.64</v>
      </c>
      <c r="B93" s="45" t="s">
        <v>104</v>
      </c>
      <c r="C93" s="27">
        <v>45444</v>
      </c>
      <c r="D93" s="27">
        <v>29976</v>
      </c>
      <c r="E93" s="27">
        <v>29976</v>
      </c>
      <c r="F93" s="27">
        <v>0</v>
      </c>
      <c r="G93" s="27">
        <v>0</v>
      </c>
      <c r="H93" s="28">
        <f t="shared" si="10"/>
        <v>0</v>
      </c>
    </row>
    <row r="94" spans="1:8" s="58" customFormat="1" ht="18" customHeight="1">
      <c r="A94" s="56"/>
      <c r="B94" s="22" t="s">
        <v>105</v>
      </c>
      <c r="C94" s="41">
        <f t="shared" ref="C94:H94" si="11">SUM(C64:C93)</f>
        <v>899123</v>
      </c>
      <c r="D94" s="41">
        <f t="shared" si="11"/>
        <v>1143967</v>
      </c>
      <c r="E94" s="41">
        <f t="shared" si="11"/>
        <v>1276885</v>
      </c>
      <c r="F94" s="41">
        <f t="shared" si="11"/>
        <v>1232431</v>
      </c>
      <c r="G94" s="41">
        <f t="shared" si="11"/>
        <v>1440431</v>
      </c>
      <c r="H94" s="57">
        <f t="shared" si="11"/>
        <v>46.471032690332272</v>
      </c>
    </row>
    <row r="95" spans="1:8" s="6" customFormat="1" ht="17.25" customHeight="1">
      <c r="A95" s="50">
        <v>19.21</v>
      </c>
      <c r="B95" s="26" t="s">
        <v>106</v>
      </c>
      <c r="C95" s="27">
        <v>70000</v>
      </c>
      <c r="D95" s="27">
        <v>107882</v>
      </c>
      <c r="E95" s="27">
        <v>107882</v>
      </c>
      <c r="F95" s="27">
        <v>100000</v>
      </c>
      <c r="G95" s="27">
        <v>100000</v>
      </c>
      <c r="H95" s="28">
        <f>SUM(G95/$G$102*100)</f>
        <v>3.2261894315196127</v>
      </c>
    </row>
    <row r="96" spans="1:8" s="6" customFormat="1" ht="16.5" customHeight="1">
      <c r="A96" s="50">
        <v>19.23</v>
      </c>
      <c r="B96" s="26" t="s">
        <v>107</v>
      </c>
      <c r="C96" s="27">
        <v>1730</v>
      </c>
      <c r="D96" s="27">
        <v>1730</v>
      </c>
      <c r="E96" s="27">
        <v>2846</v>
      </c>
      <c r="F96" s="27">
        <v>3093</v>
      </c>
      <c r="G96" s="27">
        <v>3093</v>
      </c>
      <c r="H96" s="28">
        <f>SUM(G96/$G$102*100)</f>
        <v>9.978603911690162E-2</v>
      </c>
    </row>
    <row r="97" spans="1:8" s="6" customFormat="1" ht="42" customHeight="1">
      <c r="A97" s="22" t="s">
        <v>10</v>
      </c>
      <c r="B97" s="23" t="s">
        <v>11</v>
      </c>
      <c r="C97" s="23" t="s">
        <v>12</v>
      </c>
      <c r="D97" s="23" t="s">
        <v>13</v>
      </c>
      <c r="E97" s="23" t="s">
        <v>14</v>
      </c>
      <c r="F97" s="23" t="s">
        <v>15</v>
      </c>
      <c r="G97" s="23" t="s">
        <v>16</v>
      </c>
      <c r="H97" s="24" t="s">
        <v>17</v>
      </c>
    </row>
    <row r="98" spans="1:8" s="6" customFormat="1" ht="14.25" customHeight="1">
      <c r="A98" s="50"/>
      <c r="B98" s="22" t="s">
        <v>108</v>
      </c>
      <c r="C98" s="31">
        <f t="shared" ref="C98:H98" si="12">SUM(C95:C96)</f>
        <v>71730</v>
      </c>
      <c r="D98" s="31">
        <f t="shared" si="12"/>
        <v>109612</v>
      </c>
      <c r="E98" s="31">
        <f t="shared" si="12"/>
        <v>110728</v>
      </c>
      <c r="F98" s="31">
        <f t="shared" si="12"/>
        <v>103093</v>
      </c>
      <c r="G98" s="31">
        <f t="shared" si="12"/>
        <v>103093</v>
      </c>
      <c r="H98" s="59">
        <f t="shared" si="12"/>
        <v>3.3259754706365143</v>
      </c>
    </row>
    <row r="99" spans="1:8" s="6" customFormat="1" ht="14.25">
      <c r="A99" s="25"/>
      <c r="B99" s="47" t="s">
        <v>109</v>
      </c>
      <c r="C99" s="48">
        <f>SUM(C94+C63+C98)</f>
        <v>971528</v>
      </c>
      <c r="D99" s="48">
        <f>SUM(D94+D63+D98)</f>
        <v>1257518</v>
      </c>
      <c r="E99" s="48">
        <f>SUM(E94+E63+E98)</f>
        <v>1391552</v>
      </c>
      <c r="F99" s="48">
        <f>SUM(F94+F63+F98)</f>
        <v>1335524</v>
      </c>
      <c r="G99" s="48">
        <f>SUM(G94+G63+G98)</f>
        <v>1545112</v>
      </c>
      <c r="H99" s="36">
        <f>SUM(H94,H98)</f>
        <v>49.797008160968787</v>
      </c>
    </row>
    <row r="100" spans="1:8" s="6" customFormat="1" ht="25.5" customHeight="1">
      <c r="A100" s="50">
        <v>21.190999999999999</v>
      </c>
      <c r="B100" s="45" t="s">
        <v>110</v>
      </c>
      <c r="C100" s="27">
        <v>4812</v>
      </c>
      <c r="D100" s="27">
        <v>4812</v>
      </c>
      <c r="E100" s="27">
        <v>0</v>
      </c>
      <c r="F100" s="27">
        <v>4812</v>
      </c>
      <c r="G100" s="27">
        <v>4812</v>
      </c>
      <c r="H100" s="28">
        <f>SUM(G100/$G$102*100)</f>
        <v>0.15524423544472377</v>
      </c>
    </row>
    <row r="101" spans="1:8" s="64" customFormat="1" ht="16.5" customHeight="1">
      <c r="A101" s="60"/>
      <c r="B101" s="61" t="s">
        <v>111</v>
      </c>
      <c r="C101" s="62">
        <f t="shared" ref="C101:H101" si="13">SUM(C100)</f>
        <v>4812</v>
      </c>
      <c r="D101" s="62">
        <f t="shared" si="13"/>
        <v>4812</v>
      </c>
      <c r="E101" s="62">
        <f t="shared" si="13"/>
        <v>0</v>
      </c>
      <c r="F101" s="62">
        <f t="shared" si="13"/>
        <v>4812</v>
      </c>
      <c r="G101" s="62">
        <f t="shared" si="13"/>
        <v>4812</v>
      </c>
      <c r="H101" s="63">
        <f t="shared" si="13"/>
        <v>0.15524423544472377</v>
      </c>
    </row>
    <row r="102" spans="1:8" s="6" customFormat="1" ht="15.75">
      <c r="A102" s="25"/>
      <c r="B102" s="34" t="s">
        <v>112</v>
      </c>
      <c r="C102" s="65">
        <f t="shared" ref="C102:H102" si="14">SUM(C19+C61+C99+C101)</f>
        <v>2483851</v>
      </c>
      <c r="D102" s="65">
        <f t="shared" si="14"/>
        <v>2801357</v>
      </c>
      <c r="E102" s="65">
        <f t="shared" si="14"/>
        <v>3085798</v>
      </c>
      <c r="F102" s="65">
        <f t="shared" si="14"/>
        <v>2890044</v>
      </c>
      <c r="G102" s="65">
        <f t="shared" si="14"/>
        <v>3099632</v>
      </c>
      <c r="H102" s="66">
        <f t="shared" si="14"/>
        <v>99.948768111827476</v>
      </c>
    </row>
    <row r="103" spans="1:8" s="6" customFormat="1" ht="14.25" customHeight="1">
      <c r="A103" s="1"/>
      <c r="B103" s="1"/>
      <c r="C103" s="11"/>
      <c r="D103" s="11"/>
      <c r="E103" s="11"/>
      <c r="F103" s="11"/>
      <c r="G103" s="11"/>
      <c r="H103" s="14"/>
    </row>
  </sheetData>
  <mergeCells count="5">
    <mergeCell ref="C2:H2"/>
    <mergeCell ref="C3:H3"/>
    <mergeCell ref="E4:H4"/>
    <mergeCell ref="E5:J5"/>
    <mergeCell ref="A7:B7"/>
  </mergeCells>
  <pageMargins left="1.1417322834645669" right="0.59055118110236227" top="0.19685039370078741" bottom="0.19685039370078741" header="0.51181102362204722" footer="0.31496062992125984"/>
  <pageSetup paperSize="9" orientation="landscape" r:id="rId1"/>
  <headerFooter alignWithMargins="0"/>
  <rowBreaks count="1" manualBreakCount="1">
    <brk id="10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U167"/>
  <sheetViews>
    <sheetView zoomScale="160" zoomScaleNormal="160" workbookViewId="0">
      <selection activeCell="E6" sqref="E6"/>
    </sheetView>
  </sheetViews>
  <sheetFormatPr defaultRowHeight="12.75"/>
  <cols>
    <col min="1" max="1" width="47.42578125" customWidth="1"/>
    <col min="2" max="7" width="13.42578125" customWidth="1"/>
    <col min="8" max="8" width="8.5703125" style="14" customWidth="1"/>
  </cols>
  <sheetData>
    <row r="1" spans="1:8">
      <c r="G1" s="1" t="s">
        <v>113</v>
      </c>
    </row>
    <row r="2" spans="1:8">
      <c r="B2" s="67" t="s">
        <v>1</v>
      </c>
      <c r="C2" s="68"/>
      <c r="D2" s="68"/>
      <c r="E2" s="68"/>
      <c r="F2" s="68"/>
      <c r="G2" s="68"/>
    </row>
    <row r="3" spans="1:8">
      <c r="B3" s="69"/>
      <c r="C3" s="70"/>
      <c r="D3" s="67" t="s">
        <v>2</v>
      </c>
      <c r="E3" s="67"/>
      <c r="F3" s="67"/>
      <c r="G3" s="67"/>
    </row>
    <row r="4" spans="1:8">
      <c r="B4" s="69"/>
      <c r="C4" s="70"/>
      <c r="D4" s="67" t="s">
        <v>114</v>
      </c>
      <c r="E4" s="67"/>
      <c r="F4" s="67"/>
      <c r="G4" s="67"/>
    </row>
    <row r="5" spans="1:8" s="37" customFormat="1" ht="15.75">
      <c r="A5" s="71" t="s">
        <v>115</v>
      </c>
      <c r="B5" s="72"/>
      <c r="C5" s="72"/>
      <c r="D5" s="72"/>
      <c r="E5" s="72"/>
      <c r="F5" s="72"/>
      <c r="G5" s="72"/>
      <c r="H5" s="73"/>
    </row>
    <row r="6" spans="1:8" s="37" customFormat="1" ht="15.75">
      <c r="A6" s="74" t="s">
        <v>5</v>
      </c>
      <c r="B6" s="72"/>
      <c r="C6" s="72"/>
      <c r="D6" s="72"/>
      <c r="E6" s="72"/>
      <c r="F6" s="72"/>
      <c r="G6" s="72"/>
      <c r="H6" s="73"/>
    </row>
    <row r="7" spans="1:8" s="6" customFormat="1" ht="38.25">
      <c r="A7" s="23" t="s">
        <v>116</v>
      </c>
      <c r="B7" s="23" t="s">
        <v>117</v>
      </c>
      <c r="C7" s="23" t="s">
        <v>13</v>
      </c>
      <c r="D7" s="23" t="s">
        <v>14</v>
      </c>
      <c r="E7" s="23" t="s">
        <v>15</v>
      </c>
      <c r="F7" s="23" t="s">
        <v>16</v>
      </c>
      <c r="G7" s="23" t="s">
        <v>118</v>
      </c>
      <c r="H7" s="24" t="s">
        <v>119</v>
      </c>
    </row>
    <row r="8" spans="1:8" s="39" customFormat="1" ht="15" customHeight="1">
      <c r="A8" s="26" t="s">
        <v>120</v>
      </c>
      <c r="B8" s="75">
        <f>[1]IZDEVUMI_EKK!B10</f>
        <v>275174</v>
      </c>
      <c r="C8" s="75">
        <f>[1]IZDEVUMI_EKK!C10</f>
        <v>276003</v>
      </c>
      <c r="D8" s="75">
        <f>[1]IZDEVUMI_EKK!D10</f>
        <v>256491</v>
      </c>
      <c r="E8" s="75">
        <f>[1]IZDEVUMI_EKK!E10</f>
        <v>284582</v>
      </c>
      <c r="F8" s="75">
        <f>[1]IZDEVUMI_EKK!F10</f>
        <v>284582</v>
      </c>
      <c r="G8" s="75">
        <f>E8-D8</f>
        <v>28091</v>
      </c>
      <c r="H8" s="76">
        <f>F8/$F$78*100</f>
        <v>8.7927685872532013</v>
      </c>
    </row>
    <row r="9" spans="1:8" s="39" customFormat="1" ht="17.25" customHeight="1">
      <c r="A9" s="26" t="s">
        <v>121</v>
      </c>
      <c r="B9" s="75">
        <f>[1]IZDEVUMI_EKK!B21</f>
        <v>13428</v>
      </c>
      <c r="C9" s="75">
        <f>[1]IZDEVUMI_EKK!C21</f>
        <v>13428</v>
      </c>
      <c r="D9" s="75">
        <f>[1]IZDEVUMI_EKK!D21</f>
        <v>12733</v>
      </c>
      <c r="E9" s="75">
        <f>[1]IZDEVUMI_EKK!E21</f>
        <v>17811</v>
      </c>
      <c r="F9" s="75">
        <f>[1]IZDEVUMI_EKK!F21</f>
        <v>17811</v>
      </c>
      <c r="G9" s="75">
        <f t="shared" ref="G9:G39" si="0">E9-D9</f>
        <v>5078</v>
      </c>
      <c r="H9" s="76">
        <f>F9/$F$78*100</f>
        <v>0.55030887866262368</v>
      </c>
    </row>
    <row r="10" spans="1:8" s="58" customFormat="1">
      <c r="A10" s="26" t="s">
        <v>122</v>
      </c>
      <c r="B10" s="75">
        <f>[1]IZDEVUMI_EKK!B29</f>
        <v>208</v>
      </c>
      <c r="C10" s="75">
        <f>[1]IZDEVUMI_EKK!C29</f>
        <v>3915</v>
      </c>
      <c r="D10" s="75">
        <f>[1]IZDEVUMI_EKK!D29</f>
        <v>3832</v>
      </c>
      <c r="E10" s="75">
        <f>[1]IZDEVUMI_EKK!E29</f>
        <v>1858</v>
      </c>
      <c r="F10" s="75">
        <f>[1]IZDEVUMI_EKK!F29</f>
        <v>1858</v>
      </c>
      <c r="G10" s="75">
        <f t="shared" si="0"/>
        <v>-1974</v>
      </c>
      <c r="H10" s="76">
        <f>F10/$F$78*100</f>
        <v>5.7406877578752166E-2</v>
      </c>
    </row>
    <row r="11" spans="1:8" s="78" customFormat="1" ht="17.25" customHeight="1">
      <c r="A11" s="26" t="s">
        <v>123</v>
      </c>
      <c r="B11" s="77">
        <f>[1]IZDEVUMI_EKK!B36</f>
        <v>550</v>
      </c>
      <c r="C11" s="77">
        <f>[1]IZDEVUMI_EKK!C36</f>
        <v>550</v>
      </c>
      <c r="D11" s="77">
        <f>[1]IZDEVUMI_EKK!D36</f>
        <v>544</v>
      </c>
      <c r="E11" s="77">
        <f>[1]IZDEVUMI_EKK!E36</f>
        <v>500</v>
      </c>
      <c r="F11" s="77">
        <f>[1]IZDEVUMI_EKK!F36</f>
        <v>500</v>
      </c>
      <c r="G11" s="75">
        <f t="shared" si="0"/>
        <v>-44</v>
      </c>
      <c r="H11" s="76">
        <f>F11/$F$78*100</f>
        <v>1.5448567701494123E-2</v>
      </c>
    </row>
    <row r="12" spans="1:8" s="58" customFormat="1">
      <c r="A12" s="26" t="s">
        <v>124</v>
      </c>
      <c r="B12" s="75">
        <f>[1]IZDEVUMI_EKK!B38</f>
        <v>12000</v>
      </c>
      <c r="C12" s="75">
        <f>[1]IZDEVUMI_EKK!C38</f>
        <v>4546</v>
      </c>
      <c r="D12" s="75">
        <f>[1]IZDEVUMI_EKK!D38</f>
        <v>0</v>
      </c>
      <c r="E12" s="75">
        <v>12000</v>
      </c>
      <c r="F12" s="75">
        <v>12000</v>
      </c>
      <c r="G12" s="75"/>
      <c r="H12" s="76">
        <f>F12/$F$78*100</f>
        <v>0.37076562483585895</v>
      </c>
    </row>
    <row r="13" spans="1:8" s="58" customFormat="1" ht="14.25">
      <c r="A13" s="47" t="s">
        <v>125</v>
      </c>
      <c r="B13" s="79">
        <f t="shared" ref="B13:G13" si="1">SUM(B8:B12)</f>
        <v>301360</v>
      </c>
      <c r="C13" s="79">
        <f t="shared" si="1"/>
        <v>298442</v>
      </c>
      <c r="D13" s="79">
        <f t="shared" si="1"/>
        <v>273600</v>
      </c>
      <c r="E13" s="79">
        <f t="shared" si="1"/>
        <v>316751</v>
      </c>
      <c r="F13" s="79">
        <f t="shared" si="1"/>
        <v>316751</v>
      </c>
      <c r="G13" s="80">
        <f t="shared" si="1"/>
        <v>31151</v>
      </c>
      <c r="H13" s="81">
        <f>SUM(H8:H12)</f>
        <v>9.7866985360319276</v>
      </c>
    </row>
    <row r="14" spans="1:8" s="78" customFormat="1" ht="18" customHeight="1">
      <c r="A14" s="26" t="s">
        <v>126</v>
      </c>
      <c r="B14" s="75">
        <f>[1]IZDEVUMI_EKK!B84</f>
        <v>1440</v>
      </c>
      <c r="C14" s="75">
        <f>[1]IZDEVUMI_EKK!C84</f>
        <v>1440</v>
      </c>
      <c r="D14" s="75">
        <f>[1]IZDEVUMI_EKK!D84</f>
        <v>1072</v>
      </c>
      <c r="E14" s="75">
        <f>[1]IZDEVUMI_EKK!E84</f>
        <v>1182</v>
      </c>
      <c r="F14" s="75">
        <f>[1]IZDEVUMI_EKK!F84</f>
        <v>1182</v>
      </c>
      <c r="G14" s="75">
        <f t="shared" si="0"/>
        <v>110</v>
      </c>
      <c r="H14" s="76">
        <f>F14/$F$78*100</f>
        <v>3.6520414046332106E-2</v>
      </c>
    </row>
    <row r="15" spans="1:8" s="78" customFormat="1" ht="15.75" customHeight="1">
      <c r="A15" s="26" t="s">
        <v>127</v>
      </c>
      <c r="B15" s="75">
        <f>[1]IZDEVUMI_EKK!B79</f>
        <v>18706</v>
      </c>
      <c r="C15" s="75">
        <f>[1]IZDEVUMI_EKK!C79</f>
        <v>25052</v>
      </c>
      <c r="D15" s="75">
        <f>[1]IZDEVUMI_EKK!D79</f>
        <v>23045</v>
      </c>
      <c r="E15" s="75">
        <f>[1]IZDEVUMI_EKK!E79</f>
        <v>16411</v>
      </c>
      <c r="F15" s="75">
        <f>[1]IZDEVUMI_EKK!F79</f>
        <v>16411</v>
      </c>
      <c r="G15" s="75">
        <f t="shared" si="0"/>
        <v>-6634</v>
      </c>
      <c r="H15" s="76">
        <f t="shared" ref="H15:H25" si="2">F15/$F$78*100</f>
        <v>0.50705288909844015</v>
      </c>
    </row>
    <row r="16" spans="1:8" s="78" customFormat="1" ht="15.75" customHeight="1">
      <c r="A16" s="26" t="s">
        <v>128</v>
      </c>
      <c r="B16" s="75">
        <f>[1]IZDEVUMI_EKK!B41</f>
        <v>854</v>
      </c>
      <c r="C16" s="75">
        <f>[1]IZDEVUMI_EKK!C41</f>
        <v>197905</v>
      </c>
      <c r="D16" s="75">
        <f>[1]IZDEVUMI_EKK!D41</f>
        <v>195820</v>
      </c>
      <c r="E16" s="75">
        <f>[1]IZDEVUMI_EKK!E41</f>
        <v>1167</v>
      </c>
      <c r="F16" s="75">
        <f>[1]IZDEVUMI_EKK!F41</f>
        <v>1387</v>
      </c>
      <c r="G16" s="75">
        <f t="shared" si="0"/>
        <v>-194653</v>
      </c>
      <c r="H16" s="76">
        <f t="shared" si="2"/>
        <v>4.2854326803944701E-2</v>
      </c>
    </row>
    <row r="17" spans="1:8" s="78" customFormat="1" ht="15.75" customHeight="1">
      <c r="A17" s="26" t="s">
        <v>129</v>
      </c>
      <c r="B17" s="75">
        <f>[1]IZDEVUMI_EKK!B47</f>
        <v>0</v>
      </c>
      <c r="C17" s="75">
        <f>[1]IZDEVUMI_EKK!C47</f>
        <v>310</v>
      </c>
      <c r="D17" s="75">
        <f>[1]mežsaimniecība!F18</f>
        <v>310</v>
      </c>
      <c r="E17" s="75">
        <f>[1]mežsaimniecība!G18</f>
        <v>0</v>
      </c>
      <c r="F17" s="75">
        <f>[1]mežsaimniecība!H18</f>
        <v>0</v>
      </c>
      <c r="G17" s="75">
        <f t="shared" si="0"/>
        <v>-310</v>
      </c>
      <c r="H17" s="76">
        <f t="shared" si="2"/>
        <v>0</v>
      </c>
    </row>
    <row r="18" spans="1:8" s="78" customFormat="1" ht="15.75" customHeight="1">
      <c r="A18" s="26" t="s">
        <v>130</v>
      </c>
      <c r="B18" s="75">
        <f>[1]IZDEVUMI_EKK!B45</f>
        <v>0</v>
      </c>
      <c r="C18" s="75">
        <f>[1]IZDEVUMI_EKK!C45</f>
        <v>0</v>
      </c>
      <c r="D18" s="75">
        <f>[1]IZDEVUMI_EKK!D45</f>
        <v>0</v>
      </c>
      <c r="E18" s="75">
        <f>[1]IZDEVUMI_EKK!E45</f>
        <v>0</v>
      </c>
      <c r="F18" s="75">
        <f>[1]IZDEVUMI_EKK!F45</f>
        <v>0</v>
      </c>
      <c r="G18" s="75">
        <f t="shared" si="0"/>
        <v>0</v>
      </c>
      <c r="H18" s="76">
        <f t="shared" si="2"/>
        <v>0</v>
      </c>
    </row>
    <row r="19" spans="1:8" s="78" customFormat="1" ht="15.75" customHeight="1">
      <c r="A19" s="26" t="s">
        <v>131</v>
      </c>
      <c r="B19" s="75">
        <f>[1]IZDEVUMI_EKK!B50</f>
        <v>5910</v>
      </c>
      <c r="C19" s="75">
        <f>[1]IZDEVUMI_EKK!C50</f>
        <v>7725</v>
      </c>
      <c r="D19" s="75">
        <f>[1]IZDEVUMI_EKK!D50</f>
        <v>7693</v>
      </c>
      <c r="E19" s="75">
        <f>[1]IZDEVUMI_EKK!E50</f>
        <v>860</v>
      </c>
      <c r="F19" s="75">
        <f>[1]IZDEVUMI_EKK!F50</f>
        <v>860</v>
      </c>
      <c r="G19" s="75">
        <f t="shared" si="0"/>
        <v>-6833</v>
      </c>
      <c r="H19" s="76">
        <f t="shared" si="2"/>
        <v>2.6571536446569892E-2</v>
      </c>
    </row>
    <row r="20" spans="1:8" s="58" customFormat="1" ht="24" customHeight="1">
      <c r="A20" s="26" t="s">
        <v>132</v>
      </c>
      <c r="B20" s="82">
        <f>[1]IZDEVUMI_EKK!B58</f>
        <v>97036</v>
      </c>
      <c r="C20" s="82">
        <f>[1]IZDEVUMI_EKK!C58</f>
        <v>448691</v>
      </c>
      <c r="D20" s="82">
        <f>[1]IZDEVUMI_EKK!D58</f>
        <v>448610</v>
      </c>
      <c r="E20" s="82">
        <f>[1]IZDEVUMI_EKK!E58</f>
        <v>117874</v>
      </c>
      <c r="F20" s="82">
        <f>[1]IZDEVUMI_EKK!F58</f>
        <v>172126</v>
      </c>
      <c r="G20" s="75">
        <f t="shared" si="0"/>
        <v>-330736</v>
      </c>
      <c r="H20" s="76">
        <f t="shared" si="2"/>
        <v>5.318200328374755</v>
      </c>
    </row>
    <row r="21" spans="1:8" s="58" customFormat="1" ht="25.5" customHeight="1">
      <c r="A21" s="26" t="s">
        <v>133</v>
      </c>
      <c r="B21" s="82">
        <v>0</v>
      </c>
      <c r="C21" s="82">
        <v>0</v>
      </c>
      <c r="D21" s="82">
        <v>0</v>
      </c>
      <c r="E21" s="82">
        <f>[1]IZDEVUMI_EKK!E63</f>
        <v>106723</v>
      </c>
      <c r="F21" s="82">
        <f>[1]IZDEVUMI_EKK!F63</f>
        <v>106723</v>
      </c>
      <c r="G21" s="75">
        <f t="shared" si="0"/>
        <v>106723</v>
      </c>
      <c r="H21" s="76">
        <f t="shared" si="2"/>
        <v>3.2974349816131148</v>
      </c>
    </row>
    <row r="22" spans="1:8" s="58" customFormat="1" ht="18" customHeight="1">
      <c r="A22" s="26" t="s">
        <v>134</v>
      </c>
      <c r="B22" s="75">
        <f>[1]IZDEVUMI_EKK!B71</f>
        <v>6357</v>
      </c>
      <c r="C22" s="75">
        <f>[1]IZDEVUMI_EKK!C71</f>
        <v>6718</v>
      </c>
      <c r="D22" s="75">
        <f>[1]IZDEVUMI_EKK!D71</f>
        <v>4358</v>
      </c>
      <c r="E22" s="75">
        <f>[1]IZDEVUMI_EKK!E71</f>
        <v>15303</v>
      </c>
      <c r="F22" s="75">
        <f>[1]IZDEVUMI_EKK!F71</f>
        <v>15303</v>
      </c>
      <c r="G22" s="75">
        <f t="shared" si="0"/>
        <v>10945</v>
      </c>
      <c r="H22" s="76">
        <f t="shared" si="2"/>
        <v>0.47281886307192916</v>
      </c>
    </row>
    <row r="23" spans="1:8" s="78" customFormat="1" ht="15" customHeight="1">
      <c r="A23" s="26" t="s">
        <v>135</v>
      </c>
      <c r="B23" s="75">
        <f>[1]IZDEVUMI_EKK!B53</f>
        <v>5071</v>
      </c>
      <c r="C23" s="75">
        <f>[1]IZDEVUMI_EKK!C53</f>
        <v>5071</v>
      </c>
      <c r="D23" s="75">
        <f>[1]IZDEVUMI_EKK!D53</f>
        <v>4416</v>
      </c>
      <c r="E23" s="75">
        <f>[1]IZDEVUMI_EKK!E53</f>
        <v>4672</v>
      </c>
      <c r="F23" s="75">
        <f>[1]IZDEVUMI_EKK!F53</f>
        <v>4672</v>
      </c>
      <c r="G23" s="75">
        <f t="shared" si="0"/>
        <v>256</v>
      </c>
      <c r="H23" s="76">
        <f t="shared" si="2"/>
        <v>0.14435141660276107</v>
      </c>
    </row>
    <row r="24" spans="1:8" s="78" customFormat="1" ht="15" customHeight="1">
      <c r="A24" s="26" t="s">
        <v>136</v>
      </c>
      <c r="B24" s="75">
        <f>[1]IZDEVUMI_EKK!B68</f>
        <v>140</v>
      </c>
      <c r="C24" s="75">
        <f>[1]IZDEVUMI_EKK!C68</f>
        <v>140</v>
      </c>
      <c r="D24" s="75">
        <f>[1]IZDEVUMI_EKK!D68</f>
        <v>114</v>
      </c>
      <c r="E24" s="75">
        <f>[1]IZDEVUMI_EKK!E68</f>
        <v>120</v>
      </c>
      <c r="F24" s="75">
        <f>[1]IZDEVUMI_EKK!F68</f>
        <v>120</v>
      </c>
      <c r="G24" s="75">
        <f t="shared" si="0"/>
        <v>6</v>
      </c>
      <c r="H24" s="76">
        <f t="shared" si="2"/>
        <v>3.7076562483585895E-3</v>
      </c>
    </row>
    <row r="25" spans="1:8" s="78" customFormat="1" ht="15" customHeight="1">
      <c r="A25" s="26" t="s">
        <v>137</v>
      </c>
      <c r="B25" s="75">
        <f>[1]IZDEVUMI_EKK!B87</f>
        <v>8200</v>
      </c>
      <c r="C25" s="75">
        <f>[1]IZDEVUMI_EKK!C87</f>
        <v>2344</v>
      </c>
      <c r="D25" s="75">
        <f>[1]IZDEVUMI_EKK!D87</f>
        <v>200</v>
      </c>
      <c r="E25" s="75">
        <f>[1]IZDEVUMI_EKK!E87</f>
        <v>8500</v>
      </c>
      <c r="F25" s="75">
        <f>[1]IZDEVUMI_EKK!F87</f>
        <v>8500</v>
      </c>
      <c r="G25" s="75">
        <f t="shared" si="0"/>
        <v>8300</v>
      </c>
      <c r="H25" s="76">
        <f t="shared" si="2"/>
        <v>0.26262565092540008</v>
      </c>
    </row>
    <row r="26" spans="1:8" s="58" customFormat="1" ht="15" customHeight="1">
      <c r="A26" s="47" t="s">
        <v>138</v>
      </c>
      <c r="B26" s="79">
        <f t="shared" ref="B26:G26" si="3">SUM(B14:B25)</f>
        <v>143714</v>
      </c>
      <c r="C26" s="79">
        <f t="shared" si="3"/>
        <v>695396</v>
      </c>
      <c r="D26" s="79">
        <f t="shared" si="3"/>
        <v>685638</v>
      </c>
      <c r="E26" s="79">
        <f t="shared" si="3"/>
        <v>272812</v>
      </c>
      <c r="F26" s="79">
        <f t="shared" si="3"/>
        <v>327284</v>
      </c>
      <c r="G26" s="80">
        <f t="shared" si="3"/>
        <v>-412826</v>
      </c>
      <c r="H26" s="81">
        <f>SUM(H14:H25)</f>
        <v>10.112138063231606</v>
      </c>
    </row>
    <row r="27" spans="1:8" s="78" customFormat="1" ht="15" customHeight="1">
      <c r="A27" s="26" t="s">
        <v>139</v>
      </c>
      <c r="B27" s="75">
        <f>[1]IZDEVUMI_EKK!B91</f>
        <v>0</v>
      </c>
      <c r="C27" s="75">
        <f>[1]IZDEVUMI_EKK!C91</f>
        <v>0</v>
      </c>
      <c r="D27" s="75">
        <f>[1]IZDEVUMI_EKK!D91</f>
        <v>0</v>
      </c>
      <c r="E27" s="75">
        <f>[1]IZDEVUMI_EKK!E91</f>
        <v>8413</v>
      </c>
      <c r="F27" s="75">
        <f>[1]IZDEVUMI_EKK!F91</f>
        <v>8413</v>
      </c>
      <c r="G27" s="75"/>
      <c r="H27" s="83"/>
    </row>
    <row r="28" spans="1:8" s="78" customFormat="1" ht="15" customHeight="1">
      <c r="A28" s="26" t="s">
        <v>140</v>
      </c>
      <c r="B28" s="75">
        <f>[1]IZDEVUMI_EKK!B99</f>
        <v>0</v>
      </c>
      <c r="C28" s="75">
        <f>[1]IZDEVUMI_EKK!C99</f>
        <v>1400</v>
      </c>
      <c r="D28" s="75">
        <f>[1]IZDEVUMI_EKK!D99</f>
        <v>780</v>
      </c>
      <c r="E28" s="75">
        <f>[1]IZDEVUMI_EKK!E95</f>
        <v>0</v>
      </c>
      <c r="F28" s="75">
        <f>[1]IZDEVUMI_EKK!F95</f>
        <v>0</v>
      </c>
      <c r="G28" s="75">
        <f t="shared" si="0"/>
        <v>-780</v>
      </c>
      <c r="H28" s="76">
        <f>F28/$F$78*100</f>
        <v>0</v>
      </c>
    </row>
    <row r="29" spans="1:8" s="58" customFormat="1" ht="15" customHeight="1">
      <c r="A29" s="47" t="s">
        <v>141</v>
      </c>
      <c r="B29" s="79">
        <f t="shared" ref="B29:G29" si="4">SUM(B27:B28)</f>
        <v>0</v>
      </c>
      <c r="C29" s="79">
        <f t="shared" si="4"/>
        <v>1400</v>
      </c>
      <c r="D29" s="79">
        <f t="shared" si="4"/>
        <v>780</v>
      </c>
      <c r="E29" s="79">
        <f t="shared" si="4"/>
        <v>8413</v>
      </c>
      <c r="F29" s="79">
        <f t="shared" si="4"/>
        <v>8413</v>
      </c>
      <c r="G29" s="80">
        <f t="shared" si="4"/>
        <v>-780</v>
      </c>
      <c r="H29" s="81">
        <f>SUM(H27:H28)</f>
        <v>0</v>
      </c>
    </row>
    <row r="30" spans="1:8" s="58" customFormat="1">
      <c r="A30" s="26" t="s">
        <v>142</v>
      </c>
      <c r="B30" s="75">
        <f>[1]IZDEVUMI_EKK!B100</f>
        <v>3025</v>
      </c>
      <c r="C30" s="75">
        <f>[1]IZDEVUMI_EKK!C100</f>
        <v>3025</v>
      </c>
      <c r="D30" s="75">
        <f>[1]IZDEVUMI_EKK!D100</f>
        <v>670</v>
      </c>
      <c r="E30" s="75">
        <f>[1]IZDEVUMI_EKK!E100</f>
        <v>3240</v>
      </c>
      <c r="F30" s="75">
        <f>[1]IZDEVUMI_EKK!F100</f>
        <v>3240</v>
      </c>
      <c r="G30" s="75">
        <f t="shared" si="0"/>
        <v>2570</v>
      </c>
      <c r="H30" s="76">
        <f>F30/$F$78*100</f>
        <v>0.10010671870568193</v>
      </c>
    </row>
    <row r="31" spans="1:8" s="58" customFormat="1">
      <c r="A31" s="26" t="s">
        <v>143</v>
      </c>
      <c r="B31" s="75">
        <f>[1]IZDEVUMI_EKK!B106</f>
        <v>7841</v>
      </c>
      <c r="C31" s="75">
        <f>[1]IZDEVUMI_EKK!C106</f>
        <v>7841</v>
      </c>
      <c r="D31" s="75">
        <f>[1]IZDEVUMI_EKK!D106</f>
        <v>7841</v>
      </c>
      <c r="E31" s="75">
        <f>[1]IZDEVUMI_EKK!E106</f>
        <v>0</v>
      </c>
      <c r="F31" s="75">
        <f>[1]IZDEVUMI_EKK!F106</f>
        <v>0</v>
      </c>
      <c r="G31" s="75">
        <f t="shared" si="0"/>
        <v>-7841</v>
      </c>
      <c r="H31" s="76">
        <f t="shared" ref="H31:H36" si="5">F31/$F$78*100</f>
        <v>0</v>
      </c>
    </row>
    <row r="32" spans="1:8" s="58" customFormat="1" ht="14.25" customHeight="1">
      <c r="A32" s="26" t="s">
        <v>144</v>
      </c>
      <c r="B32" s="75">
        <f>[1]IZDEVUMI_EKK!B108</f>
        <v>80080</v>
      </c>
      <c r="C32" s="75">
        <f>[1]IZDEVUMI_EKK!C108</f>
        <v>86008</v>
      </c>
      <c r="D32" s="75">
        <f>[1]IZDEVUMI_EKK!D108</f>
        <v>68704</v>
      </c>
      <c r="E32" s="75">
        <f>[1]IZDEVUMI_EKK!E108</f>
        <v>99822</v>
      </c>
      <c r="F32" s="75">
        <f>[1]IZDEVUMI_EKK!F108</f>
        <v>99822</v>
      </c>
      <c r="G32" s="75">
        <f t="shared" si="0"/>
        <v>31118</v>
      </c>
      <c r="H32" s="76">
        <f t="shared" si="5"/>
        <v>3.0842138501970928</v>
      </c>
    </row>
    <row r="33" spans="1:9" s="58" customFormat="1" ht="15" customHeight="1">
      <c r="A33" s="26" t="s">
        <v>145</v>
      </c>
      <c r="B33" s="75">
        <f>[1]IZDEVUMI_EKK!B117</f>
        <v>720</v>
      </c>
      <c r="C33" s="75">
        <f>[1]IZDEVUMI_EKK!C117</f>
        <v>1289</v>
      </c>
      <c r="D33" s="75">
        <f>[1]IZDEVUMI_EKK!D117</f>
        <v>1255</v>
      </c>
      <c r="E33" s="75">
        <f>[1]IZDEVUMI_EKK!E117</f>
        <v>665</v>
      </c>
      <c r="F33" s="75">
        <f>[1]IZDEVUMI_EKK!F117</f>
        <v>665</v>
      </c>
      <c r="G33" s="75">
        <f t="shared" si="0"/>
        <v>-590</v>
      </c>
      <c r="H33" s="76">
        <f t="shared" si="5"/>
        <v>2.0546595042987184E-2</v>
      </c>
    </row>
    <row r="34" spans="1:9" s="58" customFormat="1" ht="12.75" customHeight="1">
      <c r="A34" s="26" t="s">
        <v>146</v>
      </c>
      <c r="B34" s="75">
        <f>[1]IZDEVUMI_EKK!B120</f>
        <v>4810</v>
      </c>
      <c r="C34" s="75">
        <f>[1]IZDEVUMI_EKK!C120</f>
        <v>4810</v>
      </c>
      <c r="D34" s="75">
        <f>[1]IZDEVUMI_EKK!D120</f>
        <v>1145</v>
      </c>
      <c r="E34" s="75">
        <f>[1]IZDEVUMI_EKK!E120</f>
        <v>9558</v>
      </c>
      <c r="F34" s="75">
        <f>[1]IZDEVUMI_EKK!F120</f>
        <v>12099</v>
      </c>
      <c r="G34" s="75">
        <f t="shared" si="0"/>
        <v>8413</v>
      </c>
      <c r="H34" s="76">
        <f t="shared" si="5"/>
        <v>0.37382444124075481</v>
      </c>
    </row>
    <row r="35" spans="1:9" s="58" customFormat="1" ht="12.75" customHeight="1">
      <c r="A35" s="26" t="s">
        <v>147</v>
      </c>
      <c r="B35" s="75">
        <v>0</v>
      </c>
      <c r="C35" s="75">
        <v>0</v>
      </c>
      <c r="D35" s="75">
        <v>0</v>
      </c>
      <c r="E35" s="75">
        <f>[1]IZDEVUMI_EKK!E126</f>
        <v>16800</v>
      </c>
      <c r="F35" s="75">
        <f>[1]IZDEVUMI_EKK!F126</f>
        <v>16800</v>
      </c>
      <c r="G35" s="75">
        <f t="shared" si="0"/>
        <v>16800</v>
      </c>
      <c r="H35" s="76">
        <f t="shared" si="5"/>
        <v>0.51907187477020256</v>
      </c>
    </row>
    <row r="36" spans="1:9" s="58" customFormat="1">
      <c r="A36" s="26" t="s">
        <v>148</v>
      </c>
      <c r="B36" s="75">
        <f>[1]IZDEVUMI_EKK!B131</f>
        <v>96840</v>
      </c>
      <c r="C36" s="75">
        <f>[1]IZDEVUMI_EKK!C131</f>
        <v>104294</v>
      </c>
      <c r="D36" s="75">
        <f>[1]IZDEVUMI_EKK!D131</f>
        <v>104286</v>
      </c>
      <c r="E36" s="75">
        <f>[1]IZDEVUMI_EKK!E131</f>
        <v>101209</v>
      </c>
      <c r="F36" s="75">
        <f>[1]IZDEVUMI_EKK!F131</f>
        <v>102419</v>
      </c>
      <c r="G36" s="75">
        <f t="shared" si="0"/>
        <v>-3077</v>
      </c>
      <c r="H36" s="76">
        <f t="shared" si="5"/>
        <v>3.1644537108386537</v>
      </c>
    </row>
    <row r="37" spans="1:9" s="6" customFormat="1" ht="38.25">
      <c r="A37" s="23" t="s">
        <v>116</v>
      </c>
      <c r="B37" s="23" t="s">
        <v>117</v>
      </c>
      <c r="C37" s="23" t="s">
        <v>13</v>
      </c>
      <c r="D37" s="23" t="s">
        <v>14</v>
      </c>
      <c r="E37" s="23" t="s">
        <v>15</v>
      </c>
      <c r="F37" s="23" t="s">
        <v>16</v>
      </c>
      <c r="G37" s="23" t="s">
        <v>118</v>
      </c>
      <c r="H37" s="24" t="s">
        <v>119</v>
      </c>
    </row>
    <row r="38" spans="1:9" s="58" customFormat="1" ht="28.5">
      <c r="A38" s="84" t="s">
        <v>149</v>
      </c>
      <c r="B38" s="79">
        <f t="shared" ref="B38:G38" si="6">SUM(B30:B36)</f>
        <v>193316</v>
      </c>
      <c r="C38" s="79">
        <f t="shared" si="6"/>
        <v>207267</v>
      </c>
      <c r="D38" s="79">
        <f t="shared" si="6"/>
        <v>183901</v>
      </c>
      <c r="E38" s="79">
        <f t="shared" si="6"/>
        <v>231294</v>
      </c>
      <c r="F38" s="79">
        <f t="shared" si="6"/>
        <v>235045</v>
      </c>
      <c r="G38" s="80">
        <f t="shared" si="6"/>
        <v>47393</v>
      </c>
      <c r="H38" s="81">
        <f>SUM(H30:H36)</f>
        <v>7.262217190795373</v>
      </c>
    </row>
    <row r="39" spans="1:9" s="58" customFormat="1">
      <c r="A39" s="85" t="s">
        <v>150</v>
      </c>
      <c r="B39" s="75">
        <f>[1]IZDEVUMI_EKK!B139</f>
        <v>29607</v>
      </c>
      <c r="C39" s="75">
        <f>[1]IZDEVUMI_EKK!C139</f>
        <v>29607</v>
      </c>
      <c r="D39" s="75">
        <f>[1]IZDEVUMI_EKK!D139</f>
        <v>26188</v>
      </c>
      <c r="E39" s="75">
        <f>[1]IZDEVUMI_EKK!E139</f>
        <v>35216</v>
      </c>
      <c r="F39" s="75">
        <f>[1]IZDEVUMI_EKK!F139</f>
        <v>35216</v>
      </c>
      <c r="G39" s="75">
        <f t="shared" si="0"/>
        <v>9028</v>
      </c>
      <c r="H39" s="76">
        <f>F39/$F$78*100</f>
        <v>1.0880735203516341</v>
      </c>
      <c r="I39" s="86"/>
    </row>
    <row r="40" spans="1:9" s="58" customFormat="1" ht="14.25">
      <c r="A40" s="84" t="s">
        <v>151</v>
      </c>
      <c r="B40" s="79">
        <f t="shared" ref="B40:G40" si="7">SUM(B39:B39)</f>
        <v>29607</v>
      </c>
      <c r="C40" s="79">
        <f t="shared" si="7"/>
        <v>29607</v>
      </c>
      <c r="D40" s="79">
        <f t="shared" si="7"/>
        <v>26188</v>
      </c>
      <c r="E40" s="79">
        <f t="shared" si="7"/>
        <v>35216</v>
      </c>
      <c r="F40" s="79">
        <f t="shared" si="7"/>
        <v>35216</v>
      </c>
      <c r="G40" s="79">
        <f t="shared" si="7"/>
        <v>9028</v>
      </c>
      <c r="H40" s="87">
        <f>SUM(H39)</f>
        <v>1.0880735203516341</v>
      </c>
    </row>
    <row r="41" spans="1:9" s="58" customFormat="1" ht="25.5">
      <c r="A41" s="85" t="s">
        <v>152</v>
      </c>
      <c r="B41" s="75">
        <f>[1]IZDEVUMI_EKK!B149</f>
        <v>50745</v>
      </c>
      <c r="C41" s="75">
        <f>[1]IZDEVUMI_EKK!C149</f>
        <v>50745</v>
      </c>
      <c r="D41" s="75">
        <f>[1]IZDEVUMI_EKK!D149</f>
        <v>49018</v>
      </c>
      <c r="E41" s="75">
        <f>[1]IZDEVUMI_EKK!E149</f>
        <v>53084</v>
      </c>
      <c r="F41" s="75">
        <f>[1]IZDEVUMI_EKK!F149</f>
        <v>53084</v>
      </c>
      <c r="G41" s="75">
        <f>E41-D41</f>
        <v>4066</v>
      </c>
      <c r="H41" s="76">
        <f t="shared" ref="H41:H69" si="8">F41/$F$78*100</f>
        <v>1.6401435357322283</v>
      </c>
    </row>
    <row r="42" spans="1:9" s="58" customFormat="1">
      <c r="A42" s="85" t="s">
        <v>153</v>
      </c>
      <c r="B42" s="75">
        <f>[1]IZDEVUMI_EKK!B157</f>
        <v>8874.5079999999998</v>
      </c>
      <c r="C42" s="75">
        <f>[1]IZDEVUMI_EKK!C157</f>
        <v>8874.5079999999998</v>
      </c>
      <c r="D42" s="75">
        <f>[1]IZDEVUMI_EKK!D157</f>
        <v>8462</v>
      </c>
      <c r="E42" s="75">
        <f>[1]IZDEVUMI_EKK!E157</f>
        <v>10457</v>
      </c>
      <c r="F42" s="75">
        <f>[1]IZDEVUMI_EKK!F157</f>
        <v>10457</v>
      </c>
      <c r="G42" s="75">
        <f t="shared" ref="G42:G71" si="9">E42-D42</f>
        <v>1995</v>
      </c>
      <c r="H42" s="76">
        <f t="shared" si="8"/>
        <v>0.32309134490904812</v>
      </c>
    </row>
    <row r="43" spans="1:9" s="58" customFormat="1">
      <c r="A43" s="85" t="s">
        <v>154</v>
      </c>
      <c r="B43" s="75">
        <f>[1]IZDEVUMI_EKK!B166</f>
        <v>126749</v>
      </c>
      <c r="C43" s="75">
        <f>[1]IZDEVUMI_EKK!C166</f>
        <v>132962</v>
      </c>
      <c r="D43" s="75">
        <f>[1]IZDEVUMI_EKK!D166</f>
        <v>116093</v>
      </c>
      <c r="E43" s="75">
        <f>[1]IZDEVUMI_EKK!E166</f>
        <v>139510</v>
      </c>
      <c r="F43" s="75">
        <f>[1]IZDEVUMI_EKK!F166</f>
        <v>139510</v>
      </c>
      <c r="G43" s="75">
        <f t="shared" si="9"/>
        <v>23417</v>
      </c>
      <c r="H43" s="76">
        <f t="shared" si="8"/>
        <v>4.3104593600708903</v>
      </c>
    </row>
    <row r="44" spans="1:9" s="58" customFormat="1">
      <c r="A44" s="85" t="s">
        <v>155</v>
      </c>
      <c r="B44" s="75">
        <f>[1]IZDEVUMI_EKK!B175</f>
        <v>2907</v>
      </c>
      <c r="C44" s="75">
        <f>[1]IZDEVUMI_EKK!C175</f>
        <v>2907</v>
      </c>
      <c r="D44" s="75">
        <f>[1]IZDEVUMI_EKK!D175</f>
        <v>767</v>
      </c>
      <c r="E44" s="75">
        <f>[1]IZDEVUMI_EKK!E175</f>
        <v>14912</v>
      </c>
      <c r="F44" s="75">
        <f>[1]IZDEVUMI_EKK!F175</f>
        <v>14912</v>
      </c>
      <c r="G44" s="75">
        <f t="shared" si="9"/>
        <v>14145</v>
      </c>
      <c r="H44" s="76">
        <f t="shared" si="8"/>
        <v>0.46073808312936071</v>
      </c>
    </row>
    <row r="45" spans="1:9" s="58" customFormat="1">
      <c r="A45" s="26" t="s">
        <v>156</v>
      </c>
      <c r="B45" s="75">
        <f>[1]IZDEVUMI_EKK!B181</f>
        <v>59459</v>
      </c>
      <c r="C45" s="75">
        <f>[1]IZDEVUMI_EKK!C181</f>
        <v>60608</v>
      </c>
      <c r="D45" s="75">
        <f>[1]IZDEVUMI_EKK!D181</f>
        <v>51633</v>
      </c>
      <c r="E45" s="75">
        <f>[1]IZDEVUMI_EKK!E181</f>
        <v>66972</v>
      </c>
      <c r="F45" s="75">
        <f>[1]IZDEVUMI_EKK!F181</f>
        <v>66972</v>
      </c>
      <c r="G45" s="75">
        <f t="shared" si="9"/>
        <v>15339</v>
      </c>
      <c r="H45" s="76">
        <f t="shared" si="8"/>
        <v>2.0692429522089291</v>
      </c>
    </row>
    <row r="46" spans="1:9" s="58" customFormat="1">
      <c r="A46" s="85" t="s">
        <v>157</v>
      </c>
      <c r="B46" s="75">
        <f>[1]IZDEVUMI_EKK!B188</f>
        <v>24515.316999999999</v>
      </c>
      <c r="C46" s="75">
        <f>[1]IZDEVUMI_EKK!C188</f>
        <v>24515</v>
      </c>
      <c r="D46" s="75">
        <f>[1]IZDEVUMI_EKK!D188</f>
        <v>18419</v>
      </c>
      <c r="E46" s="75">
        <f>[1]IZDEVUMI_EKK!E188</f>
        <v>25743</v>
      </c>
      <c r="F46" s="75">
        <f>[1]IZDEVUMI_EKK!F188</f>
        <v>25743</v>
      </c>
      <c r="G46" s="75">
        <f t="shared" si="9"/>
        <v>7324</v>
      </c>
      <c r="H46" s="76">
        <f t="shared" si="8"/>
        <v>0.79538495667912634</v>
      </c>
    </row>
    <row r="47" spans="1:9" s="58" customFormat="1">
      <c r="A47" s="85" t="s">
        <v>158</v>
      </c>
      <c r="B47" s="75">
        <f>[1]IZDEVUMI_EKK!B197</f>
        <v>16163</v>
      </c>
      <c r="C47" s="75">
        <f>[1]IZDEVUMI_EKK!C197</f>
        <v>16163</v>
      </c>
      <c r="D47" s="75">
        <f>[1]IZDEVUMI_EKK!D197</f>
        <v>15291</v>
      </c>
      <c r="E47" s="75">
        <f>[1]IZDEVUMI_EKK!E197</f>
        <v>16451</v>
      </c>
      <c r="F47" s="75">
        <f>[1]IZDEVUMI_EKK!F197</f>
        <v>16451</v>
      </c>
      <c r="G47" s="75">
        <f t="shared" si="9"/>
        <v>1160</v>
      </c>
      <c r="H47" s="76">
        <f t="shared" si="8"/>
        <v>0.50828877451455967</v>
      </c>
    </row>
    <row r="48" spans="1:9">
      <c r="A48" s="88" t="s">
        <v>159</v>
      </c>
      <c r="B48" s="82">
        <f>[1]IZDEVUMI_EKK!B205</f>
        <v>13474</v>
      </c>
      <c r="C48" s="82">
        <f>[1]IZDEVUMI_EKK!C205</f>
        <v>13774</v>
      </c>
      <c r="D48" s="82">
        <f>[1]IZDEVUMI_EKK!D205</f>
        <v>11285</v>
      </c>
      <c r="E48" s="82">
        <f>[1]IZDEVUMI_EKK!E205</f>
        <v>16358</v>
      </c>
      <c r="F48" s="82">
        <f>[1]IZDEVUMI_EKK!F205</f>
        <v>16358</v>
      </c>
      <c r="G48" s="75">
        <f t="shared" si="9"/>
        <v>5073</v>
      </c>
      <c r="H48" s="76">
        <f t="shared" si="8"/>
        <v>0.50541534092208174</v>
      </c>
    </row>
    <row r="49" spans="1:9" s="58" customFormat="1">
      <c r="A49" s="85" t="s">
        <v>160</v>
      </c>
      <c r="B49" s="75">
        <f>[1]IZDEVUMI_EKK!B212</f>
        <v>17030.472000000002</v>
      </c>
      <c r="C49" s="75">
        <f>[1]IZDEVUMI_EKK!C212</f>
        <v>17030</v>
      </c>
      <c r="D49" s="75">
        <f>[1]IZDEVUMI_EKK!D212</f>
        <v>16593</v>
      </c>
      <c r="E49" s="75">
        <f>[1]IZDEVUMI_EKK!E212</f>
        <v>20269</v>
      </c>
      <c r="F49" s="75">
        <f>[1]IZDEVUMI_EKK!F212</f>
        <v>20269</v>
      </c>
      <c r="G49" s="75">
        <f t="shared" si="9"/>
        <v>3676</v>
      </c>
      <c r="H49" s="76">
        <f t="shared" si="8"/>
        <v>0.62625403748316877</v>
      </c>
    </row>
    <row r="50" spans="1:9" s="58" customFormat="1">
      <c r="A50" s="85" t="s">
        <v>161</v>
      </c>
      <c r="B50" s="75">
        <f>[1]IZDEVUMI_EKK!B220</f>
        <v>100</v>
      </c>
      <c r="C50" s="75">
        <f>[1]IZDEVUMI_EKK!C220</f>
        <v>100</v>
      </c>
      <c r="D50" s="75">
        <f>[1]IZDEVUMI_EKK!D220</f>
        <v>0</v>
      </c>
      <c r="E50" s="75">
        <f>[1]IZDEVUMI_EKK!E220</f>
        <v>1737</v>
      </c>
      <c r="F50" s="75">
        <f>[1]IZDEVUMI_EKK!F220</f>
        <v>1737</v>
      </c>
      <c r="G50" s="75">
        <f t="shared" si="9"/>
        <v>1737</v>
      </c>
      <c r="H50" s="76">
        <f t="shared" si="8"/>
        <v>5.366832419499059E-2</v>
      </c>
    </row>
    <row r="51" spans="1:9" s="78" customFormat="1" ht="24.75" customHeight="1">
      <c r="A51" s="26" t="s">
        <v>162</v>
      </c>
      <c r="B51" s="75">
        <f>[1]IZDEVUMI_EKK!B224</f>
        <v>2000</v>
      </c>
      <c r="C51" s="75">
        <f>[1]IZDEVUMI_EKK!C224</f>
        <v>9856</v>
      </c>
      <c r="D51" s="75">
        <f>[1]IZDEVUMI_EKK!D224</f>
        <v>7976</v>
      </c>
      <c r="E51" s="75">
        <f>[1]IZDEVUMI_EKK!E224</f>
        <v>2576</v>
      </c>
      <c r="F51" s="75">
        <f>[1]IZDEVUMI_EKK!F224</f>
        <v>2576</v>
      </c>
      <c r="G51" s="75">
        <f t="shared" si="9"/>
        <v>-5400</v>
      </c>
      <c r="H51" s="76">
        <f t="shared" si="8"/>
        <v>7.9591020798097725E-2</v>
      </c>
    </row>
    <row r="52" spans="1:9" s="58" customFormat="1" ht="15.75" customHeight="1">
      <c r="A52" s="47" t="s">
        <v>163</v>
      </c>
      <c r="B52" s="79">
        <f t="shared" ref="B52:G52" si="10">SUM(B41:B51)</f>
        <v>322017.29700000002</v>
      </c>
      <c r="C52" s="79">
        <f t="shared" si="10"/>
        <v>337534.50800000003</v>
      </c>
      <c r="D52" s="79">
        <f t="shared" si="10"/>
        <v>295537</v>
      </c>
      <c r="E52" s="79">
        <f t="shared" si="10"/>
        <v>368069</v>
      </c>
      <c r="F52" s="79">
        <f t="shared" si="10"/>
        <v>368069</v>
      </c>
      <c r="G52" s="80">
        <f t="shared" si="10"/>
        <v>72532</v>
      </c>
      <c r="H52" s="81">
        <f>SUM(H41:H51)</f>
        <v>11.372277730642478</v>
      </c>
    </row>
    <row r="53" spans="1:9" s="58" customFormat="1" ht="18" customHeight="1">
      <c r="A53" s="26" t="s">
        <v>164</v>
      </c>
      <c r="B53" s="75">
        <f>[1]IZDEVUMI_EKK!B229</f>
        <v>364660</v>
      </c>
      <c r="C53" s="75">
        <f>[1]IZDEVUMI_EKK!C229</f>
        <v>375661</v>
      </c>
      <c r="D53" s="75">
        <f>[1]IZDEVUMI_EKK!D229</f>
        <v>330558</v>
      </c>
      <c r="E53" s="75">
        <f>[1]IZDEVUMI_EKK!E229</f>
        <v>358758</v>
      </c>
      <c r="F53" s="75">
        <f>[1]IZDEVUMI_EKK!F229</f>
        <v>358758</v>
      </c>
      <c r="G53" s="75">
        <f t="shared" si="9"/>
        <v>28200</v>
      </c>
      <c r="H53" s="76">
        <f t="shared" si="8"/>
        <v>11.084594502905258</v>
      </c>
    </row>
    <row r="54" spans="1:9" s="58" customFormat="1" ht="18.75" customHeight="1">
      <c r="A54" s="26" t="s">
        <v>165</v>
      </c>
      <c r="B54" s="75">
        <f>[1]IZDEVUMI_EKK!B237-B55</f>
        <v>518015</v>
      </c>
      <c r="C54" s="75">
        <f>[1]IZDEVUMI_EKK!C237-C55</f>
        <v>614758</v>
      </c>
      <c r="D54" s="75">
        <f>[1]IZDEVUMI_EKK!D237-D55</f>
        <v>588776</v>
      </c>
      <c r="E54" s="75">
        <f>[1]IZDEVUMI_EKK!E237-E55</f>
        <v>580727</v>
      </c>
      <c r="F54" s="75">
        <f>[1]IZDEVUMI_EKK!F237-F55</f>
        <v>597562</v>
      </c>
      <c r="G54" s="75">
        <f t="shared" si="9"/>
        <v>-8049</v>
      </c>
      <c r="H54" s="76">
        <f t="shared" si="8"/>
        <v>18.462954025680464</v>
      </c>
      <c r="I54" s="89"/>
    </row>
    <row r="55" spans="1:9" s="58" customFormat="1" ht="18.75" customHeight="1">
      <c r="A55" s="26" t="s">
        <v>166</v>
      </c>
      <c r="B55" s="75">
        <f>'[1]1.-4.kl.ēdināš.'!D24</f>
        <v>16200</v>
      </c>
      <c r="C55" s="75">
        <f>'[1]1.-4.kl.ēdināš.'!E24</f>
        <v>16200</v>
      </c>
      <c r="D55" s="75">
        <f>'[1]1.-4.kl.ēdināš.'!F24</f>
        <v>13926</v>
      </c>
      <c r="E55" s="75">
        <f>'[1]1.-4.kl.ēdināš.'!G24</f>
        <v>15208</v>
      </c>
      <c r="F55" s="75">
        <f>'[1]1.-4.kl.ēdināš.'!I24</f>
        <v>0</v>
      </c>
      <c r="G55" s="75">
        <f t="shared" si="9"/>
        <v>1282</v>
      </c>
      <c r="H55" s="76">
        <f t="shared" si="8"/>
        <v>0</v>
      </c>
      <c r="I55" s="89"/>
    </row>
    <row r="56" spans="1:9" s="58" customFormat="1" ht="18.75" customHeight="1">
      <c r="A56" s="26" t="s">
        <v>167</v>
      </c>
      <c r="B56" s="75">
        <f>[1]IZDEVUMI_EKK!B247</f>
        <v>1281</v>
      </c>
      <c r="C56" s="75">
        <f>[1]IZDEVUMI_EKK!C247</f>
        <v>13581</v>
      </c>
      <c r="D56" s="75">
        <f>[1]IZDEVUMI_EKK!D247</f>
        <v>9161</v>
      </c>
      <c r="E56" s="75">
        <f>[1]IZDEVUMI_EKK!E247</f>
        <v>8343</v>
      </c>
      <c r="F56" s="75">
        <f>[1]IZDEVUMI_EKK!F247</f>
        <v>8343</v>
      </c>
      <c r="G56" s="75">
        <f t="shared" si="9"/>
        <v>-818</v>
      </c>
      <c r="H56" s="76">
        <f t="shared" si="8"/>
        <v>0.25777480066713093</v>
      </c>
      <c r="I56" s="89"/>
    </row>
    <row r="57" spans="1:9" s="6" customFormat="1" ht="17.25" customHeight="1">
      <c r="A57" s="26" t="s">
        <v>168</v>
      </c>
      <c r="B57" s="75">
        <f>[1]IZDEVUMI_EKK!B251</f>
        <v>224615</v>
      </c>
      <c r="C57" s="75">
        <f>[1]IZDEVUMI_EKK!C251</f>
        <v>244604</v>
      </c>
      <c r="D57" s="75">
        <f>[1]IZDEVUMI_EKK!D251</f>
        <v>227420</v>
      </c>
      <c r="E57" s="75">
        <f>[1]IZDEVUMI_EKK!E251</f>
        <v>232063</v>
      </c>
      <c r="F57" s="75">
        <f>[1]IZDEVUMI_EKK!F251</f>
        <v>232063</v>
      </c>
      <c r="G57" s="75">
        <f t="shared" si="9"/>
        <v>4643</v>
      </c>
      <c r="H57" s="76">
        <f t="shared" si="8"/>
        <v>7.1700819330236616</v>
      </c>
    </row>
    <row r="58" spans="1:9" s="58" customFormat="1" ht="18" customHeight="1">
      <c r="A58" s="26" t="s">
        <v>169</v>
      </c>
      <c r="B58" s="75">
        <f>[1]IZDEVUMI_EKK!B262</f>
        <v>45955</v>
      </c>
      <c r="C58" s="75">
        <f>[1]IZDEVUMI_EKK!C262</f>
        <v>52183</v>
      </c>
      <c r="D58" s="75">
        <f>[1]IZDEVUMI_EKK!D262</f>
        <v>48078</v>
      </c>
      <c r="E58" s="75">
        <f>[1]IZDEVUMI_EKK!E262</f>
        <v>53009</v>
      </c>
      <c r="F58" s="75">
        <f>[1]IZDEVUMI_EKK!F262</f>
        <v>53009</v>
      </c>
      <c r="G58" s="75">
        <f t="shared" si="9"/>
        <v>4931</v>
      </c>
      <c r="H58" s="76">
        <f t="shared" si="8"/>
        <v>1.637826250577004</v>
      </c>
    </row>
    <row r="59" spans="1:9" s="58" customFormat="1" ht="27" customHeight="1">
      <c r="A59" s="26" t="s">
        <v>170</v>
      </c>
      <c r="B59" s="77">
        <f>[1]IZDEVUMI_EKK!B270</f>
        <v>24605</v>
      </c>
      <c r="C59" s="77">
        <f>[1]IZDEVUMI_EKK!C270</f>
        <v>25335</v>
      </c>
      <c r="D59" s="77">
        <f>[1]IZDEVUMI_EKK!D270</f>
        <v>20279</v>
      </c>
      <c r="E59" s="77">
        <f>[1]IZDEVUMI_EKK!E270</f>
        <v>22564</v>
      </c>
      <c r="F59" s="77">
        <f>[1]IZDEVUMI_EKK!F270</f>
        <v>22564</v>
      </c>
      <c r="G59" s="75">
        <f t="shared" si="9"/>
        <v>2285</v>
      </c>
      <c r="H59" s="76">
        <f t="shared" si="8"/>
        <v>0.69716296323302684</v>
      </c>
    </row>
    <row r="60" spans="1:9" s="58" customFormat="1" ht="15.75" customHeight="1">
      <c r="A60" s="26" t="s">
        <v>171</v>
      </c>
      <c r="B60" s="77">
        <f>[1]IZDEVUMI_EKK!B277</f>
        <v>8423</v>
      </c>
      <c r="C60" s="77">
        <f>[1]IZDEVUMI_EKK!C277</f>
        <v>9535</v>
      </c>
      <c r="D60" s="77">
        <f>[1]IZDEVUMI_EKK!D277</f>
        <v>9119</v>
      </c>
      <c r="E60" s="77">
        <f>[1]IZDEVUMI_EKK!E277</f>
        <v>12440</v>
      </c>
      <c r="F60" s="77">
        <f>[1]IZDEVUMI_EKK!F277</f>
        <v>12440</v>
      </c>
      <c r="G60" s="75">
        <f t="shared" si="9"/>
        <v>3321</v>
      </c>
      <c r="H60" s="76">
        <f t="shared" si="8"/>
        <v>0.38436036441317378</v>
      </c>
    </row>
    <row r="61" spans="1:9" s="58" customFormat="1" ht="25.5">
      <c r="A61" s="26" t="s">
        <v>172</v>
      </c>
      <c r="B61" s="77">
        <f>[1]IZDEVUMI_EKK!B284</f>
        <v>55000</v>
      </c>
      <c r="C61" s="77">
        <f>[1]IZDEVUMI_EKK!C284</f>
        <v>59350</v>
      </c>
      <c r="D61" s="77">
        <f>[1]IZDEVUMI_EKK!D284</f>
        <v>59349</v>
      </c>
      <c r="E61" s="77">
        <f>[1]IZDEVUMI_EKK!E284</f>
        <v>70000</v>
      </c>
      <c r="F61" s="77">
        <f>[1]IZDEVUMI_EKK!F284</f>
        <v>70000</v>
      </c>
      <c r="G61" s="75">
        <f t="shared" si="9"/>
        <v>10651</v>
      </c>
      <c r="H61" s="76">
        <f t="shared" si="8"/>
        <v>2.1627994782091773</v>
      </c>
    </row>
    <row r="62" spans="1:9" s="58" customFormat="1" ht="14.25">
      <c r="A62" s="47" t="s">
        <v>173</v>
      </c>
      <c r="B62" s="79">
        <f t="shared" ref="B62:G62" si="11">SUM(B53:B61)</f>
        <v>1258754</v>
      </c>
      <c r="C62" s="79">
        <f t="shared" si="11"/>
        <v>1411207</v>
      </c>
      <c r="D62" s="79">
        <f t="shared" si="11"/>
        <v>1306666</v>
      </c>
      <c r="E62" s="79">
        <f t="shared" si="11"/>
        <v>1353112</v>
      </c>
      <c r="F62" s="79">
        <f t="shared" si="11"/>
        <v>1354739</v>
      </c>
      <c r="G62" s="80">
        <f t="shared" si="11"/>
        <v>46446</v>
      </c>
      <c r="H62" s="81">
        <f>SUM(H53:H61)</f>
        <v>41.857554318708907</v>
      </c>
    </row>
    <row r="63" spans="1:9" s="58" customFormat="1" ht="16.5" customHeight="1">
      <c r="A63" s="26" t="s">
        <v>174</v>
      </c>
      <c r="B63" s="77">
        <f>[1]IZDEVUMI_EKK!B290</f>
        <v>21068</v>
      </c>
      <c r="C63" s="77">
        <f>[1]IZDEVUMI_EKK!C290</f>
        <v>21068</v>
      </c>
      <c r="D63" s="77">
        <f>[1]IZDEVUMI_EKK!D290</f>
        <v>16123</v>
      </c>
      <c r="E63" s="77">
        <f>[1]IZDEVUMI_EKK!E290</f>
        <v>21460</v>
      </c>
      <c r="F63" s="77">
        <f>[1]IZDEVUMI_EKK!F290</f>
        <v>21460</v>
      </c>
      <c r="G63" s="75">
        <f t="shared" si="9"/>
        <v>5337</v>
      </c>
      <c r="H63" s="76">
        <f t="shared" si="8"/>
        <v>0.66305252574812779</v>
      </c>
    </row>
    <row r="64" spans="1:9" s="58" customFormat="1" ht="14.25" customHeight="1">
      <c r="A64" s="26" t="s">
        <v>175</v>
      </c>
      <c r="B64" s="75">
        <f>[1]IZDEVUMI_EKK!B293</f>
        <v>75542</v>
      </c>
      <c r="C64" s="75">
        <f>[1]IZDEVUMI_EKK!C293</f>
        <v>79885</v>
      </c>
      <c r="D64" s="75">
        <f>[1]IZDEVUMI_EKK!D293</f>
        <v>66622</v>
      </c>
      <c r="E64" s="75">
        <f>[1]IZDEVUMI_EKK!E293</f>
        <v>78249</v>
      </c>
      <c r="F64" s="75">
        <f>[1]IZDEVUMI_EKK!F293</f>
        <v>78249</v>
      </c>
      <c r="G64" s="75">
        <f t="shared" si="9"/>
        <v>11627</v>
      </c>
      <c r="H64" s="76">
        <f t="shared" si="8"/>
        <v>2.4176699481484274</v>
      </c>
    </row>
    <row r="65" spans="1:248" s="58" customFormat="1" ht="17.25" customHeight="1">
      <c r="A65" s="26" t="s">
        <v>176</v>
      </c>
      <c r="B65" s="75">
        <f>[1]IZDEVUMI_EKK!B302</f>
        <v>10346</v>
      </c>
      <c r="C65" s="75">
        <f>[1]IZDEVUMI_EKK!C302</f>
        <v>13257</v>
      </c>
      <c r="D65" s="75">
        <f>[1]IZDEVUMI_EKK!D302</f>
        <v>12022</v>
      </c>
      <c r="E65" s="75">
        <f>[1]IZDEVUMI_EKK!E302</f>
        <v>14662</v>
      </c>
      <c r="F65" s="75">
        <f>[1]IZDEVUMI_EKK!F302</f>
        <v>14662</v>
      </c>
      <c r="G65" s="75">
        <f t="shared" si="9"/>
        <v>2640</v>
      </c>
      <c r="H65" s="76">
        <f t="shared" si="8"/>
        <v>0.45301379927861374</v>
      </c>
    </row>
    <row r="66" spans="1:248" s="58" customFormat="1" ht="17.25" customHeight="1">
      <c r="A66" s="26" t="s">
        <v>177</v>
      </c>
      <c r="B66" s="75">
        <f>[1]IZDEVUMI_EKK!B309</f>
        <v>1350</v>
      </c>
      <c r="C66" s="75">
        <f>[1]IZDEVUMI_EKK!C309</f>
        <v>2083</v>
      </c>
      <c r="D66" s="75">
        <f>[1]IZDEVUMI_EKK!D309</f>
        <v>690</v>
      </c>
      <c r="E66" s="75">
        <f>[1]IZDEVUMI_EKK!E309</f>
        <v>708</v>
      </c>
      <c r="F66" s="75">
        <f>[1]IZDEVUMI_EKK!F309</f>
        <v>708</v>
      </c>
      <c r="G66" s="75">
        <f t="shared" si="9"/>
        <v>18</v>
      </c>
      <c r="H66" s="76">
        <f t="shared" si="8"/>
        <v>2.1875171865315679E-2</v>
      </c>
    </row>
    <row r="67" spans="1:248" s="58" customFormat="1" ht="13.5" customHeight="1">
      <c r="A67" s="26" t="s">
        <v>178</v>
      </c>
      <c r="B67" s="75">
        <f>[1]IZDEVUMI_EKK!B316</f>
        <v>273063</v>
      </c>
      <c r="C67" s="75">
        <f>[1]IZDEVUMI_EKK!C316</f>
        <v>276342</v>
      </c>
      <c r="D67" s="75">
        <f>[1]IZDEVUMI_EKK!D316</f>
        <v>251114</v>
      </c>
      <c r="E67" s="75">
        <f>[1]IZDEVUMI_EKK!E316</f>
        <v>309196</v>
      </c>
      <c r="F67" s="75">
        <f>[1]IZDEVUMI_EKK!F316</f>
        <v>309196</v>
      </c>
      <c r="G67" s="75">
        <f t="shared" si="9"/>
        <v>58082</v>
      </c>
      <c r="H67" s="76">
        <f t="shared" si="8"/>
        <v>9.5532706780623542</v>
      </c>
      <c r="I67" s="89"/>
    </row>
    <row r="68" spans="1:248" s="90" customFormat="1" ht="14.25" customHeight="1">
      <c r="A68" s="26" t="s">
        <v>179</v>
      </c>
      <c r="B68" s="75">
        <f>[1]IZDEVUMI_EKK!B326</f>
        <v>16268</v>
      </c>
      <c r="C68" s="75">
        <f>[1]IZDEVUMI_EKK!C326</f>
        <v>16663</v>
      </c>
      <c r="D68" s="75">
        <f>[1]IZDEVUMI_EKK!D326</f>
        <v>15633</v>
      </c>
      <c r="E68" s="75">
        <f>[1]IZDEVUMI_EKK!E326</f>
        <v>17216</v>
      </c>
      <c r="F68" s="75">
        <f>[1]IZDEVUMI_EKK!F326</f>
        <v>17483</v>
      </c>
      <c r="G68" s="75">
        <f t="shared" si="9"/>
        <v>1583</v>
      </c>
      <c r="H68" s="76">
        <f t="shared" si="8"/>
        <v>0.54017461825044355</v>
      </c>
    </row>
    <row r="69" spans="1:248" s="58" customFormat="1" ht="15" customHeight="1">
      <c r="A69" s="26" t="s">
        <v>180</v>
      </c>
      <c r="B69" s="77">
        <f>[1]IZDEVUMI_EKK!B333</f>
        <v>42615</v>
      </c>
      <c r="C69" s="77">
        <f>[1]IZDEVUMI_EKK!C333</f>
        <v>42615</v>
      </c>
      <c r="D69" s="77">
        <f>[1]IZDEVUMI_EKK!D333</f>
        <v>37100</v>
      </c>
      <c r="E69" s="77">
        <f>[1]IZDEVUMI_EKK!E333</f>
        <v>49984</v>
      </c>
      <c r="F69" s="77">
        <f>[1]IZDEVUMI_EKK!F333</f>
        <v>49984</v>
      </c>
      <c r="G69" s="75">
        <f t="shared" si="9"/>
        <v>12884</v>
      </c>
      <c r="H69" s="76">
        <f t="shared" si="8"/>
        <v>1.5443624159829645</v>
      </c>
    </row>
    <row r="70" spans="1:248" s="6" customFormat="1" ht="38.25">
      <c r="A70" s="23" t="s">
        <v>116</v>
      </c>
      <c r="B70" s="23" t="s">
        <v>117</v>
      </c>
      <c r="C70" s="23" t="s">
        <v>13</v>
      </c>
      <c r="D70" s="23" t="s">
        <v>14</v>
      </c>
      <c r="E70" s="23" t="s">
        <v>15</v>
      </c>
      <c r="F70" s="23" t="s">
        <v>16</v>
      </c>
      <c r="G70" s="23" t="s">
        <v>118</v>
      </c>
      <c r="H70" s="87" t="s">
        <v>119</v>
      </c>
    </row>
    <row r="71" spans="1:248" s="58" customFormat="1" ht="15" customHeight="1">
      <c r="A71" s="26" t="s">
        <v>181</v>
      </c>
      <c r="B71" s="77">
        <f>'[1]Soc.darbs ar ģimenēm'!D20</f>
        <v>116</v>
      </c>
      <c r="C71" s="77">
        <f>'[1]Soc.darbs ar ģimenēm'!E20</f>
        <v>225</v>
      </c>
      <c r="D71" s="77">
        <f>'[1]Soc.darbs ar ģimenēm'!F20</f>
        <v>224</v>
      </c>
      <c r="E71" s="77">
        <f>'[1]Soc.darbs ar ģimenēm'!G20</f>
        <v>0</v>
      </c>
      <c r="F71" s="77">
        <f>'[1]Soc.darbs ar ģimenēm'!H20</f>
        <v>0</v>
      </c>
      <c r="G71" s="75">
        <f t="shared" si="9"/>
        <v>-224</v>
      </c>
      <c r="H71" s="76">
        <f t="shared" ref="H71:H76" si="12">F71/$F$78*100</f>
        <v>0</v>
      </c>
    </row>
    <row r="72" spans="1:248" s="58" customFormat="1" ht="29.25" customHeight="1">
      <c r="A72" s="26" t="s">
        <v>182</v>
      </c>
      <c r="B72" s="77">
        <f>[1]IZDEVUMI_EKK!B338</f>
        <v>11000</v>
      </c>
      <c r="C72" s="77">
        <f>[1]IZDEVUMI_EKK!C338</f>
        <v>11000</v>
      </c>
      <c r="D72" s="91" t="s">
        <v>183</v>
      </c>
      <c r="E72" s="77">
        <f>[1]IZDEVUMI_EKK!E338</f>
        <v>11000</v>
      </c>
      <c r="F72" s="77">
        <f>[1]IZDEVUMI_EKK!F338</f>
        <v>11000</v>
      </c>
      <c r="G72" s="77">
        <v>6376</v>
      </c>
      <c r="H72" s="76">
        <f t="shared" si="12"/>
        <v>0.33986848943287074</v>
      </c>
    </row>
    <row r="73" spans="1:248" s="58" customFormat="1" ht="25.5" customHeight="1">
      <c r="A73" s="85" t="s">
        <v>184</v>
      </c>
      <c r="B73" s="77">
        <f>[1]IZDEVUMI_EKK!B340</f>
        <v>0</v>
      </c>
      <c r="C73" s="77">
        <f>[1]IZDEVUMI_EKK!C340</f>
        <v>0</v>
      </c>
      <c r="D73" s="77">
        <f>[1]IZDEVUMI_EKK!D340</f>
        <v>0</v>
      </c>
      <c r="E73" s="77">
        <f>[1]IZDEVUMI_EKK!E340</f>
        <v>0</v>
      </c>
      <c r="F73" s="77">
        <f>[1]IZDEVUMI_EKK!F340</f>
        <v>0</v>
      </c>
      <c r="G73" s="77">
        <f>E73-D73</f>
        <v>0</v>
      </c>
      <c r="H73" s="76">
        <f t="shared" si="12"/>
        <v>0</v>
      </c>
    </row>
    <row r="74" spans="1:248" s="58" customFormat="1" ht="17.25" customHeight="1">
      <c r="A74" s="85" t="s">
        <v>185</v>
      </c>
      <c r="B74" s="77">
        <f>[1]IZDEVUMI_EKK!B346</f>
        <v>0</v>
      </c>
      <c r="C74" s="77">
        <f>[1]IZDEVUMI_EKK!C346</f>
        <v>4692</v>
      </c>
      <c r="D74" s="77">
        <f>[1]IZDEVUMI_EKK!D346</f>
        <v>4868</v>
      </c>
      <c r="E74" s="77">
        <f>[1]IZDEVUMI_EKK!E346</f>
        <v>0</v>
      </c>
      <c r="F74" s="77">
        <f>[1]IZDEVUMI_EKK!F346</f>
        <v>1588</v>
      </c>
      <c r="G74" s="77">
        <f>E74-D74</f>
        <v>-4868</v>
      </c>
      <c r="H74" s="76">
        <f t="shared" si="12"/>
        <v>4.9064651019945338E-2</v>
      </c>
    </row>
    <row r="75" spans="1:248" s="58" customFormat="1" ht="25.5">
      <c r="A75" s="85" t="s">
        <v>186</v>
      </c>
      <c r="B75" s="77">
        <f>[1]IZDEVUMI_EKK!B342</f>
        <v>0</v>
      </c>
      <c r="C75" s="77">
        <f>[1]IZDEVUMI_EKK!C342</f>
        <v>0</v>
      </c>
      <c r="D75" s="77">
        <f>[1]IZDEVUMI_EKK!D342</f>
        <v>0</v>
      </c>
      <c r="E75" s="77">
        <f>[1]IZDEVUMI_EKK!E342</f>
        <v>0</v>
      </c>
      <c r="F75" s="77">
        <f>[1]IZDEVUMI_EKK!F342</f>
        <v>0</v>
      </c>
      <c r="G75" s="77">
        <f>E75-D75</f>
        <v>0</v>
      </c>
      <c r="H75" s="76">
        <f t="shared" si="12"/>
        <v>0</v>
      </c>
    </row>
    <row r="76" spans="1:248" s="58" customFormat="1">
      <c r="A76" s="85" t="s">
        <v>187</v>
      </c>
      <c r="B76" s="77">
        <f>[1]IZDEVUMI_EKK!B350</f>
        <v>3180</v>
      </c>
      <c r="C76" s="77">
        <f>[1]IZDEVUMI_EKK!C350</f>
        <v>38645</v>
      </c>
      <c r="D76" s="77">
        <f>[1]IZDEVUMI_EKK!D350</f>
        <v>38421</v>
      </c>
      <c r="E76" s="77">
        <f>[1]IZDEVUMI_EKK!E350</f>
        <v>86699</v>
      </c>
      <c r="F76" s="77">
        <f>[1]IZDEVUMI_EKK!F350</f>
        <v>86699</v>
      </c>
      <c r="G76" s="77">
        <f>E76-D76</f>
        <v>48278</v>
      </c>
      <c r="H76" s="76">
        <f t="shared" si="12"/>
        <v>2.678750742303678</v>
      </c>
    </row>
    <row r="77" spans="1:248" s="78" customFormat="1" ht="14.25">
      <c r="A77" s="84" t="s">
        <v>188</v>
      </c>
      <c r="B77" s="79">
        <f t="shared" ref="B77:G77" si="13">SUM(B63:B76)</f>
        <v>454548</v>
      </c>
      <c r="C77" s="79">
        <f t="shared" si="13"/>
        <v>506475</v>
      </c>
      <c r="D77" s="79">
        <f t="shared" si="13"/>
        <v>442817</v>
      </c>
      <c r="E77" s="79">
        <f t="shared" si="13"/>
        <v>589174</v>
      </c>
      <c r="F77" s="79">
        <f t="shared" si="13"/>
        <v>591029</v>
      </c>
      <c r="G77" s="79">
        <f t="shared" si="13"/>
        <v>141733</v>
      </c>
      <c r="H77" s="81">
        <f>SUM(H63:H69,H71:H76)</f>
        <v>18.261103040092742</v>
      </c>
    </row>
    <row r="78" spans="1:248" s="94" customFormat="1" ht="17.25" customHeight="1">
      <c r="A78" s="92" t="s">
        <v>189</v>
      </c>
      <c r="B78" s="93">
        <f t="shared" ref="B78:G78" si="14">SUM(B77,B62,B52,B40,B38,B29,B26,B13)</f>
        <v>2703316.2970000003</v>
      </c>
      <c r="C78" s="93">
        <f t="shared" si="14"/>
        <v>3487328.5079999999</v>
      </c>
      <c r="D78" s="93">
        <f t="shared" si="14"/>
        <v>3215127</v>
      </c>
      <c r="E78" s="93">
        <f t="shared" si="14"/>
        <v>3174841</v>
      </c>
      <c r="F78" s="93">
        <f>SUM(F77,F62,F52,F40,F38,F29,F26,F13)</f>
        <v>3236546</v>
      </c>
      <c r="G78" s="93">
        <f t="shared" si="14"/>
        <v>-65323</v>
      </c>
      <c r="H78" s="93">
        <f>SUM(H77,H62,H52,H40,H38,H29,H26,H13)</f>
        <v>99.740062399854651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</row>
    <row r="79" spans="1:248" s="64" customFormat="1" ht="15">
      <c r="A79" s="84" t="s">
        <v>190</v>
      </c>
      <c r="B79" s="62"/>
      <c r="C79" s="62"/>
      <c r="D79" s="62"/>
      <c r="E79" s="62"/>
      <c r="F79" s="62"/>
      <c r="G79" s="62"/>
      <c r="H79" s="95"/>
    </row>
    <row r="80" spans="1:248" s="97" customFormat="1" ht="15">
      <c r="A80" s="84" t="s">
        <v>191</v>
      </c>
      <c r="B80" s="62">
        <f>B81+B85</f>
        <v>-50660</v>
      </c>
      <c r="C80" s="62">
        <f>C81+C85</f>
        <v>302131</v>
      </c>
      <c r="D80" s="62">
        <f>D81+D85</f>
        <v>295926</v>
      </c>
      <c r="E80" s="62">
        <f>E81+E85</f>
        <v>-65733</v>
      </c>
      <c r="F80" s="62">
        <f>F81+F85</f>
        <v>-273733</v>
      </c>
      <c r="G80" s="62"/>
      <c r="H80" s="96"/>
    </row>
    <row r="81" spans="1:10" ht="20.25" customHeight="1">
      <c r="A81" s="30" t="s">
        <v>192</v>
      </c>
      <c r="B81" s="41">
        <f>SUM(B82:B84)</f>
        <v>0</v>
      </c>
      <c r="C81" s="41">
        <f>SUM(C82:C84)</f>
        <v>493838</v>
      </c>
      <c r="D81" s="41">
        <f>SUM(D82:D84)</f>
        <v>487632</v>
      </c>
      <c r="E81" s="41">
        <f>SUM(E82:E84)</f>
        <v>0</v>
      </c>
      <c r="F81" s="41">
        <f>SUM(F82:F84)</f>
        <v>0</v>
      </c>
      <c r="G81" s="41"/>
      <c r="H81" s="98" t="s">
        <v>193</v>
      </c>
    </row>
    <row r="82" spans="1:10" s="78" customFormat="1" ht="23.25" customHeight="1">
      <c r="A82" s="26" t="s">
        <v>194</v>
      </c>
      <c r="B82" s="27">
        <v>0</v>
      </c>
      <c r="C82" s="27">
        <v>330318</v>
      </c>
      <c r="D82" s="27">
        <v>326047</v>
      </c>
      <c r="E82" s="27">
        <v>0</v>
      </c>
      <c r="F82" s="27">
        <v>0</v>
      </c>
      <c r="G82" s="27">
        <v>0</v>
      </c>
      <c r="H82" s="98" t="s">
        <v>195</v>
      </c>
    </row>
    <row r="83" spans="1:10" s="78" customFormat="1" ht="23.25" customHeight="1">
      <c r="A83" s="26" t="s">
        <v>196</v>
      </c>
      <c r="B83" s="27">
        <v>0</v>
      </c>
      <c r="C83" s="27">
        <v>133217</v>
      </c>
      <c r="D83" s="27">
        <v>131539</v>
      </c>
      <c r="E83" s="27">
        <v>0</v>
      </c>
      <c r="F83" s="27">
        <v>0</v>
      </c>
      <c r="G83" s="27">
        <v>0</v>
      </c>
      <c r="H83" s="98" t="s">
        <v>197</v>
      </c>
    </row>
    <row r="84" spans="1:10" s="78" customFormat="1" ht="23.25" customHeight="1">
      <c r="A84" s="26" t="s">
        <v>198</v>
      </c>
      <c r="B84" s="27">
        <v>0</v>
      </c>
      <c r="C84" s="27">
        <v>30303</v>
      </c>
      <c r="D84" s="27">
        <v>30046</v>
      </c>
      <c r="E84" s="27">
        <v>0</v>
      </c>
      <c r="F84" s="27">
        <v>0</v>
      </c>
      <c r="G84" s="27">
        <v>0</v>
      </c>
      <c r="H84" s="98" t="s">
        <v>199</v>
      </c>
    </row>
    <row r="85" spans="1:10" ht="22.5" customHeight="1">
      <c r="A85" s="30" t="s">
        <v>200</v>
      </c>
      <c r="B85" s="41">
        <f t="shared" ref="B85:G85" si="15">SUM(B86:B101)</f>
        <v>-50660</v>
      </c>
      <c r="C85" s="41">
        <f t="shared" si="15"/>
        <v>-191707</v>
      </c>
      <c r="D85" s="41">
        <f t="shared" si="15"/>
        <v>-191706</v>
      </c>
      <c r="E85" s="41">
        <f t="shared" si="15"/>
        <v>-65733</v>
      </c>
      <c r="F85" s="41">
        <f>SUM(F86:F102)</f>
        <v>-273733</v>
      </c>
      <c r="G85" s="41">
        <f t="shared" si="15"/>
        <v>0</v>
      </c>
      <c r="H85" s="98"/>
    </row>
    <row r="86" spans="1:10" ht="25.5" customHeight="1">
      <c r="A86" s="85" t="s">
        <v>201</v>
      </c>
      <c r="B86" s="40">
        <v>-3910</v>
      </c>
      <c r="C86" s="40">
        <v>-3910</v>
      </c>
      <c r="D86" s="40">
        <v>0</v>
      </c>
      <c r="E86" s="40">
        <v>-11731</v>
      </c>
      <c r="F86" s="40">
        <v>-11731</v>
      </c>
      <c r="G86" s="27">
        <v>0</v>
      </c>
      <c r="H86" s="98" t="s">
        <v>202</v>
      </c>
    </row>
    <row r="87" spans="1:10" ht="24" customHeight="1">
      <c r="A87" s="85" t="s">
        <v>203</v>
      </c>
      <c r="B87" s="40">
        <v>0</v>
      </c>
      <c r="C87" s="40">
        <v>0</v>
      </c>
      <c r="D87" s="40">
        <v>-3910</v>
      </c>
      <c r="E87" s="40">
        <v>-10828</v>
      </c>
      <c r="F87" s="40">
        <v>-10828</v>
      </c>
      <c r="G87" s="27">
        <v>0</v>
      </c>
      <c r="H87" s="99" t="s">
        <v>204</v>
      </c>
    </row>
    <row r="88" spans="1:10" ht="25.5" customHeight="1">
      <c r="A88" s="85" t="s">
        <v>205</v>
      </c>
      <c r="B88" s="40">
        <v>-5388</v>
      </c>
      <c r="C88" s="40">
        <v>-5388</v>
      </c>
      <c r="D88" s="40">
        <v>-5388</v>
      </c>
      <c r="E88" s="40">
        <v>0</v>
      </c>
      <c r="F88" s="40">
        <v>0</v>
      </c>
      <c r="G88" s="27">
        <v>0</v>
      </c>
      <c r="H88" s="98" t="s">
        <v>206</v>
      </c>
    </row>
    <row r="89" spans="1:10" ht="27" customHeight="1">
      <c r="A89" s="85" t="s">
        <v>207</v>
      </c>
      <c r="B89" s="40">
        <v>-3375</v>
      </c>
      <c r="C89" s="40">
        <v>-3375</v>
      </c>
      <c r="D89" s="40">
        <v>-3375</v>
      </c>
      <c r="E89" s="40">
        <v>-3375</v>
      </c>
      <c r="F89" s="40">
        <v>-3375</v>
      </c>
      <c r="G89" s="27">
        <f>D89-E89</f>
        <v>0</v>
      </c>
      <c r="H89" s="98" t="s">
        <v>208</v>
      </c>
    </row>
    <row r="90" spans="1:10" ht="27.75" customHeight="1">
      <c r="A90" s="85" t="s">
        <v>209</v>
      </c>
      <c r="B90" s="40">
        <v>-6403</v>
      </c>
      <c r="C90" s="40">
        <v>-6403</v>
      </c>
      <c r="D90" s="40">
        <v>-6403</v>
      </c>
      <c r="E90" s="40">
        <v>-6403</v>
      </c>
      <c r="F90" s="40">
        <v>-6403</v>
      </c>
      <c r="G90" s="27">
        <f>D90-E90</f>
        <v>0</v>
      </c>
      <c r="H90" s="98" t="s">
        <v>204</v>
      </c>
      <c r="I90" s="100"/>
      <c r="J90" s="101"/>
    </row>
    <row r="91" spans="1:10" ht="26.25" customHeight="1">
      <c r="A91" s="85" t="s">
        <v>210</v>
      </c>
      <c r="B91" s="40">
        <v>-4440</v>
      </c>
      <c r="C91" s="40">
        <v>-4440</v>
      </c>
      <c r="D91" s="40">
        <v>-4439</v>
      </c>
      <c r="E91" s="40">
        <v>-4440</v>
      </c>
      <c r="F91" s="40">
        <v>-4440</v>
      </c>
      <c r="G91" s="27">
        <v>0</v>
      </c>
      <c r="H91" s="98" t="s">
        <v>211</v>
      </c>
    </row>
    <row r="92" spans="1:10" ht="30.75" customHeight="1">
      <c r="A92" s="85" t="s">
        <v>212</v>
      </c>
      <c r="B92" s="40">
        <v>-4820</v>
      </c>
      <c r="C92" s="40">
        <v>-4820</v>
      </c>
      <c r="D92" s="40">
        <v>-4820</v>
      </c>
      <c r="E92" s="40">
        <v>-4820</v>
      </c>
      <c r="F92" s="40">
        <v>-4820</v>
      </c>
      <c r="G92" s="27">
        <f>D92-E92</f>
        <v>0</v>
      </c>
      <c r="H92" s="98" t="s">
        <v>213</v>
      </c>
    </row>
    <row r="93" spans="1:10" ht="25.5" customHeight="1">
      <c r="A93" s="85" t="s">
        <v>214</v>
      </c>
      <c r="B93" s="40">
        <v>-6228</v>
      </c>
      <c r="C93" s="40">
        <v>-6228</v>
      </c>
      <c r="D93" s="40">
        <v>-6228</v>
      </c>
      <c r="E93" s="40">
        <v>-6228</v>
      </c>
      <c r="F93" s="40">
        <v>-6228</v>
      </c>
      <c r="G93" s="27">
        <f>D93-E93</f>
        <v>0</v>
      </c>
      <c r="H93" s="98" t="s">
        <v>215</v>
      </c>
    </row>
    <row r="94" spans="1:10" s="6" customFormat="1" ht="38.25">
      <c r="A94" s="23" t="s">
        <v>116</v>
      </c>
      <c r="B94" s="23" t="s">
        <v>117</v>
      </c>
      <c r="C94" s="23" t="s">
        <v>13</v>
      </c>
      <c r="D94" s="23" t="s">
        <v>14</v>
      </c>
      <c r="E94" s="23" t="s">
        <v>15</v>
      </c>
      <c r="F94" s="23" t="s">
        <v>16</v>
      </c>
      <c r="G94" s="23"/>
      <c r="H94" s="24" t="s">
        <v>119</v>
      </c>
    </row>
    <row r="95" spans="1:10" ht="40.5" customHeight="1">
      <c r="A95" s="85" t="s">
        <v>216</v>
      </c>
      <c r="B95" s="40">
        <v>-5080</v>
      </c>
      <c r="C95" s="40">
        <v>-5080</v>
      </c>
      <c r="D95" s="40">
        <v>-5080</v>
      </c>
      <c r="E95" s="40">
        <v>-5080</v>
      </c>
      <c r="F95" s="40">
        <v>-5080</v>
      </c>
      <c r="G95" s="27">
        <f>E95-D95</f>
        <v>0</v>
      </c>
      <c r="H95" s="98" t="s">
        <v>213</v>
      </c>
    </row>
    <row r="96" spans="1:10" ht="29.25" customHeight="1">
      <c r="A96" s="85" t="s">
        <v>217</v>
      </c>
      <c r="B96" s="40">
        <v>-2900</v>
      </c>
      <c r="C96" s="40">
        <v>-2900</v>
      </c>
      <c r="D96" s="40">
        <v>-2900</v>
      </c>
      <c r="E96" s="40">
        <v>-2900</v>
      </c>
      <c r="F96" s="40">
        <v>-2900</v>
      </c>
      <c r="G96" s="27">
        <f>E96-D96</f>
        <v>0</v>
      </c>
      <c r="H96" s="98" t="s">
        <v>218</v>
      </c>
    </row>
    <row r="97" spans="1:10" ht="24" customHeight="1">
      <c r="A97" s="26" t="s">
        <v>219</v>
      </c>
      <c r="B97" s="40">
        <v>0</v>
      </c>
      <c r="C97" s="40">
        <v>0</v>
      </c>
      <c r="D97" s="40">
        <v>0</v>
      </c>
      <c r="E97" s="40">
        <v>-1812</v>
      </c>
      <c r="F97" s="40">
        <v>-1812</v>
      </c>
      <c r="G97" s="27">
        <v>0</v>
      </c>
      <c r="H97" s="98" t="s">
        <v>220</v>
      </c>
    </row>
    <row r="98" spans="1:10" ht="24.75" customHeight="1">
      <c r="A98" s="85" t="s">
        <v>221</v>
      </c>
      <c r="B98" s="40">
        <v>-3168</v>
      </c>
      <c r="C98" s="40">
        <v>-3168</v>
      </c>
      <c r="D98" s="40">
        <v>-3168</v>
      </c>
      <c r="E98" s="40">
        <v>-3168</v>
      </c>
      <c r="F98" s="40">
        <v>-3168</v>
      </c>
      <c r="G98" s="27">
        <f>E98-D98</f>
        <v>0</v>
      </c>
      <c r="H98" s="99" t="s">
        <v>222</v>
      </c>
    </row>
    <row r="99" spans="1:10" ht="24" customHeight="1">
      <c r="A99" s="85" t="s">
        <v>223</v>
      </c>
      <c r="B99" s="40">
        <v>-4948</v>
      </c>
      <c r="C99" s="40">
        <v>-4948</v>
      </c>
      <c r="D99" s="40">
        <v>-4948</v>
      </c>
      <c r="E99" s="40">
        <v>-4948</v>
      </c>
      <c r="F99" s="40">
        <v>-4948</v>
      </c>
      <c r="G99" s="27">
        <f>E99-D99</f>
        <v>0</v>
      </c>
      <c r="H99" s="99" t="s">
        <v>222</v>
      </c>
    </row>
    <row r="100" spans="1:10" s="102" customFormat="1" ht="27" customHeight="1">
      <c r="A100" s="85" t="s">
        <v>224</v>
      </c>
      <c r="B100" s="40">
        <v>0</v>
      </c>
      <c r="C100" s="40">
        <v>-111001</v>
      </c>
      <c r="D100" s="40">
        <v>-111001</v>
      </c>
      <c r="E100" s="40">
        <v>0</v>
      </c>
      <c r="F100" s="40">
        <v>0</v>
      </c>
      <c r="G100" s="27">
        <v>0</v>
      </c>
      <c r="H100" s="98" t="s">
        <v>195</v>
      </c>
    </row>
    <row r="101" spans="1:10" ht="24" customHeight="1">
      <c r="A101" s="85" t="s">
        <v>225</v>
      </c>
      <c r="B101" s="40">
        <v>0</v>
      </c>
      <c r="C101" s="40">
        <v>-30046</v>
      </c>
      <c r="D101" s="40">
        <v>-30046</v>
      </c>
      <c r="E101" s="40">
        <v>0</v>
      </c>
      <c r="F101" s="40">
        <v>0</v>
      </c>
      <c r="G101" s="27">
        <v>0</v>
      </c>
      <c r="H101" s="99" t="s">
        <v>199</v>
      </c>
    </row>
    <row r="102" spans="1:10" ht="24" customHeight="1">
      <c r="A102" s="85" t="s">
        <v>226</v>
      </c>
      <c r="B102" s="40">
        <v>0</v>
      </c>
      <c r="C102" s="40">
        <v>0</v>
      </c>
      <c r="D102" s="40">
        <v>0</v>
      </c>
      <c r="E102" s="40">
        <v>0</v>
      </c>
      <c r="F102" s="40">
        <v>-208000</v>
      </c>
      <c r="G102" s="27"/>
      <c r="H102" s="103">
        <v>2039</v>
      </c>
    </row>
    <row r="103" spans="1:10" ht="15" customHeight="1">
      <c r="A103" s="104"/>
      <c r="B103" s="105"/>
      <c r="C103" s="105"/>
      <c r="D103" s="105"/>
      <c r="E103" s="105"/>
      <c r="F103" s="105"/>
      <c r="G103" s="105"/>
      <c r="H103" s="106"/>
    </row>
    <row r="104" spans="1:10" ht="17.25" customHeight="1">
      <c r="A104" s="30" t="s">
        <v>227</v>
      </c>
      <c r="B104" s="107">
        <f>SUM(B105:B105)</f>
        <v>0</v>
      </c>
      <c r="C104" s="107">
        <f>SUM(C105:C105)</f>
        <v>0</v>
      </c>
      <c r="D104" s="107">
        <f>SUM(D105:D105)</f>
        <v>0</v>
      </c>
      <c r="E104" s="107">
        <f>SUM(E105:E105)</f>
        <v>-25000</v>
      </c>
      <c r="F104" s="107">
        <f>SUM(F105:F105)</f>
        <v>-25000</v>
      </c>
      <c r="G104" s="108">
        <v>0</v>
      </c>
      <c r="H104" s="106"/>
    </row>
    <row r="105" spans="1:10" ht="27" customHeight="1">
      <c r="A105" s="85" t="s">
        <v>228</v>
      </c>
      <c r="B105" s="109">
        <v>0</v>
      </c>
      <c r="C105" s="109">
        <v>0</v>
      </c>
      <c r="D105" s="109">
        <v>0</v>
      </c>
      <c r="E105" s="109">
        <v>-25000</v>
      </c>
      <c r="F105" s="109">
        <v>-25000</v>
      </c>
      <c r="G105" s="109">
        <v>0</v>
      </c>
      <c r="H105" s="106"/>
    </row>
    <row r="106" spans="1:10" ht="15.75">
      <c r="A106" s="71" t="s">
        <v>229</v>
      </c>
      <c r="B106" s="110">
        <f>SUM(B78-B80-B104)</f>
        <v>2753976.2970000003</v>
      </c>
      <c r="C106" s="110">
        <f>SUM(C78-C80-C104)</f>
        <v>3185197.5079999999</v>
      </c>
      <c r="D106" s="110">
        <f>D78-D80</f>
        <v>2919201</v>
      </c>
      <c r="E106" s="110">
        <f>SUM(E78-E80-E104)</f>
        <v>3265574</v>
      </c>
      <c r="F106" s="110">
        <f>SUM(F78-F80-F104)</f>
        <v>3535279</v>
      </c>
      <c r="G106" s="110"/>
      <c r="H106" s="111"/>
      <c r="I106" s="1"/>
      <c r="J106" s="14"/>
    </row>
    <row r="107" spans="1:10" s="58" customFormat="1" ht="15.75">
      <c r="A107" s="71" t="s">
        <v>230</v>
      </c>
      <c r="B107" s="112">
        <f>SUM(396491+[1]IENEMUMI!C102-B106)</f>
        <v>126365.70299999975</v>
      </c>
      <c r="C107" s="112">
        <f>SUM(396491+[1]IENEMUMI!D102-C106)</f>
        <v>12650.492000000086</v>
      </c>
      <c r="D107" s="112">
        <f>[1]IENEMUMI!E7+[1]IENEMUMI!E102-IZDEVUMI!D106</f>
        <v>563088</v>
      </c>
      <c r="E107" s="112">
        <f>[1]IENEMUMI!F10+[1]IENEMUMI!F102-IZDEVUMI!E106</f>
        <v>239312</v>
      </c>
      <c r="F107" s="112">
        <f>[1]IENEMUMI!G10+[1]IENEMUMI!G102-IZDEVUMI!F106</f>
        <v>179195</v>
      </c>
      <c r="G107" s="112"/>
      <c r="H107" s="111"/>
      <c r="I107" s="20"/>
      <c r="J107" s="111"/>
    </row>
    <row r="108" spans="1:10" s="58" customFormat="1" ht="15.75">
      <c r="A108" s="71"/>
      <c r="B108" s="112"/>
      <c r="C108" s="113"/>
      <c r="D108" s="113" t="s">
        <v>231</v>
      </c>
      <c r="E108" s="113">
        <f>E107-E109-E110</f>
        <v>224831</v>
      </c>
      <c r="F108" s="113">
        <f>F107-F109-F110</f>
        <v>114242</v>
      </c>
      <c r="G108" s="112"/>
      <c r="H108" s="111"/>
      <c r="I108" s="20"/>
      <c r="J108" s="111"/>
    </row>
    <row r="109" spans="1:10" ht="15.75">
      <c r="A109" s="73"/>
      <c r="B109" s="114"/>
      <c r="C109" s="115"/>
      <c r="D109" s="115" t="s">
        <v>232</v>
      </c>
      <c r="E109" s="113">
        <f>'[1]ceļu fonds 2020'!E38</f>
        <v>0</v>
      </c>
      <c r="F109" s="113">
        <v>46457</v>
      </c>
      <c r="G109" s="112"/>
      <c r="I109" s="1"/>
      <c r="J109" s="14"/>
    </row>
    <row r="110" spans="1:10" ht="15.75">
      <c r="A110" s="73"/>
      <c r="B110" s="114"/>
      <c r="C110" s="115"/>
      <c r="D110" s="115" t="s">
        <v>233</v>
      </c>
      <c r="E110" s="113">
        <f>'[1]dabas resursi 2020'!E34</f>
        <v>14481</v>
      </c>
      <c r="F110" s="113">
        <v>18496</v>
      </c>
      <c r="G110" s="112"/>
      <c r="I110" s="1"/>
      <c r="J110" s="14"/>
    </row>
    <row r="111" spans="1:10" ht="15.75">
      <c r="A111" s="73"/>
      <c r="B111" s="114"/>
      <c r="C111" s="114"/>
      <c r="D111" s="114"/>
      <c r="E111" s="114"/>
      <c r="F111" s="114"/>
      <c r="G111" s="112"/>
      <c r="I111" s="1"/>
      <c r="J111" s="14"/>
    </row>
    <row r="112" spans="1:10" ht="15" customHeight="1">
      <c r="A112" s="73"/>
      <c r="B112" s="114"/>
      <c r="C112" s="114"/>
      <c r="D112" s="114"/>
      <c r="E112" s="114"/>
      <c r="F112" s="114"/>
      <c r="G112" s="112"/>
      <c r="I112" s="1"/>
      <c r="J112" s="14"/>
    </row>
    <row r="113" spans="1:255" ht="15.75">
      <c r="A113" s="73"/>
      <c r="B113" s="114"/>
      <c r="C113" s="114"/>
      <c r="D113" s="114"/>
      <c r="E113" s="114"/>
      <c r="F113" s="114"/>
      <c r="G113" s="112"/>
      <c r="I113" s="1"/>
      <c r="J113" s="14"/>
    </row>
    <row r="114" spans="1:255" ht="15.75">
      <c r="A114" s="73"/>
      <c r="B114" s="114"/>
      <c r="C114" s="114"/>
      <c r="D114" s="114"/>
      <c r="E114" s="114"/>
      <c r="F114" s="114"/>
      <c r="G114" s="112"/>
      <c r="I114" s="1"/>
      <c r="J114" s="14"/>
    </row>
    <row r="115" spans="1:255" ht="15.75">
      <c r="A115" s="73"/>
      <c r="B115" s="114"/>
      <c r="C115" s="114"/>
      <c r="D115" s="114"/>
      <c r="E115" s="114"/>
      <c r="F115" s="114"/>
      <c r="G115" s="112"/>
      <c r="I115" s="1"/>
      <c r="J115" s="14"/>
    </row>
    <row r="116" spans="1:255" ht="15.75">
      <c r="A116" s="73"/>
      <c r="B116" s="114"/>
      <c r="C116" s="114"/>
      <c r="D116" s="114"/>
      <c r="E116" s="114"/>
      <c r="F116" s="114"/>
      <c r="G116" s="112"/>
      <c r="I116" s="1"/>
      <c r="J116" s="14"/>
    </row>
    <row r="117" spans="1:255" ht="15.75">
      <c r="A117" s="73"/>
      <c r="B117" s="114"/>
      <c r="C117" s="114"/>
      <c r="D117" s="114"/>
      <c r="E117" s="114"/>
      <c r="F117" s="114"/>
      <c r="G117" s="112"/>
      <c r="I117" s="1"/>
      <c r="J117" s="14"/>
    </row>
    <row r="118" spans="1:255" ht="15.75">
      <c r="A118" s="73"/>
      <c r="B118" s="112"/>
      <c r="C118" s="112"/>
      <c r="D118" s="112"/>
      <c r="E118" s="112"/>
      <c r="F118" s="112"/>
      <c r="G118" s="112"/>
      <c r="I118" s="1"/>
      <c r="J118" s="14"/>
    </row>
    <row r="119" spans="1:255" ht="15.75">
      <c r="A119" s="73"/>
      <c r="B119" s="116"/>
      <c r="C119" s="116"/>
      <c r="D119" s="116"/>
      <c r="E119" s="116"/>
      <c r="F119" s="116"/>
      <c r="G119" s="116"/>
      <c r="I119" s="1"/>
      <c r="J119" s="14"/>
    </row>
    <row r="120" spans="1:255" ht="15.75">
      <c r="A120" s="73"/>
      <c r="B120" s="116"/>
      <c r="C120" s="116"/>
      <c r="D120" s="116"/>
      <c r="E120" s="116"/>
      <c r="F120" s="116"/>
      <c r="G120" s="116"/>
      <c r="I120" s="1"/>
      <c r="J120" s="14"/>
    </row>
    <row r="121" spans="1:255" ht="15.75">
      <c r="A121" s="73"/>
      <c r="B121" s="116"/>
      <c r="C121" s="116"/>
      <c r="D121" s="116"/>
      <c r="E121" s="116"/>
      <c r="F121" s="116"/>
      <c r="G121" s="116"/>
      <c r="I121" s="1"/>
      <c r="J121" s="14"/>
    </row>
    <row r="122" spans="1:255" ht="15.75">
      <c r="A122" s="58"/>
      <c r="B122" s="112"/>
      <c r="C122" s="112"/>
      <c r="D122" s="112"/>
      <c r="E122" s="112"/>
      <c r="F122" s="112"/>
      <c r="G122" s="112"/>
      <c r="I122" s="1"/>
      <c r="J122" s="14"/>
    </row>
    <row r="123" spans="1:255" ht="15" customHeight="1">
      <c r="A123" s="58"/>
      <c r="I123" s="1"/>
      <c r="J123" s="14"/>
    </row>
    <row r="124" spans="1:255" s="117" customFormat="1">
      <c r="A124"/>
      <c r="B124"/>
      <c r="C124"/>
      <c r="D124"/>
      <c r="E124"/>
      <c r="F124"/>
      <c r="G124"/>
      <c r="H124" s="14"/>
      <c r="I124" s="1"/>
      <c r="J124" s="14"/>
    </row>
    <row r="125" spans="1:255" s="118" customFormat="1">
      <c r="A125"/>
      <c r="B125"/>
      <c r="C125"/>
      <c r="D125"/>
      <c r="E125"/>
      <c r="F125"/>
      <c r="G125"/>
      <c r="H125" s="14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36" spans="1:8" ht="16.5" customHeight="1"/>
    <row r="137" spans="1:8" s="78" customFormat="1" ht="21.75" customHeight="1">
      <c r="A137"/>
      <c r="B137"/>
      <c r="C137"/>
      <c r="D137"/>
      <c r="E137"/>
      <c r="F137"/>
      <c r="G137"/>
      <c r="H137" s="14"/>
    </row>
    <row r="138" spans="1:8" s="78" customFormat="1" ht="14.25" customHeight="1">
      <c r="A138"/>
      <c r="B138"/>
      <c r="C138"/>
      <c r="D138"/>
      <c r="E138"/>
      <c r="F138"/>
      <c r="G138"/>
      <c r="H138" s="14"/>
    </row>
    <row r="139" spans="1:8" s="78" customFormat="1" ht="14.25" customHeight="1">
      <c r="A139"/>
      <c r="B139"/>
      <c r="C139"/>
      <c r="D139"/>
      <c r="E139"/>
      <c r="F139"/>
      <c r="G139"/>
      <c r="H139" s="14"/>
    </row>
    <row r="140" spans="1:8" s="78" customFormat="1" ht="13.5" customHeight="1">
      <c r="A140"/>
      <c r="B140"/>
      <c r="C140"/>
      <c r="D140"/>
      <c r="E140"/>
      <c r="F140"/>
      <c r="G140"/>
      <c r="H140" s="14"/>
    </row>
    <row r="141" spans="1:8" s="78" customFormat="1" ht="14.25" customHeight="1">
      <c r="A141"/>
      <c r="B141"/>
      <c r="C141"/>
      <c r="D141"/>
      <c r="E141"/>
      <c r="F141"/>
      <c r="G141"/>
      <c r="H141" s="14"/>
    </row>
    <row r="142" spans="1:8" s="78" customFormat="1" ht="14.25" customHeight="1">
      <c r="A142"/>
      <c r="B142"/>
      <c r="C142"/>
      <c r="D142"/>
      <c r="E142"/>
      <c r="F142"/>
      <c r="G142"/>
      <c r="H142" s="14"/>
    </row>
    <row r="143" spans="1:8" ht="15.75" customHeight="1"/>
    <row r="144" spans="1:8" ht="15.75" customHeight="1"/>
    <row r="145" spans="1:252" ht="25.5" customHeight="1"/>
    <row r="147" spans="1:252" s="78" customFormat="1" ht="45.75" customHeight="1">
      <c r="A147"/>
      <c r="B147"/>
      <c r="C147"/>
      <c r="D147"/>
      <c r="E147"/>
      <c r="F147"/>
      <c r="G147"/>
      <c r="H147" s="14"/>
    </row>
    <row r="148" spans="1:252"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</row>
    <row r="149" spans="1:252" s="78" customFormat="1" ht="15" customHeight="1">
      <c r="A149"/>
      <c r="B149"/>
      <c r="C149"/>
      <c r="D149"/>
      <c r="E149"/>
      <c r="F149"/>
      <c r="G149"/>
      <c r="H149" s="14"/>
    </row>
    <row r="150" spans="1:252" s="78" customFormat="1">
      <c r="A150"/>
      <c r="B150"/>
      <c r="C150"/>
      <c r="D150"/>
      <c r="E150"/>
      <c r="F150"/>
      <c r="G150"/>
      <c r="H150" s="14"/>
    </row>
    <row r="151" spans="1:252" s="78" customFormat="1">
      <c r="A151"/>
      <c r="B151"/>
      <c r="C151"/>
      <c r="D151"/>
      <c r="E151"/>
      <c r="F151"/>
      <c r="G151"/>
      <c r="H151" s="14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7" spans="1:252" s="78" customFormat="1" ht="15.75" customHeight="1">
      <c r="A157"/>
      <c r="B157"/>
      <c r="C157"/>
      <c r="D157"/>
      <c r="E157"/>
      <c r="F157"/>
      <c r="G157"/>
      <c r="H157" s="14"/>
    </row>
    <row r="158" spans="1:252" s="78" customFormat="1" ht="59.25" customHeight="1">
      <c r="A158"/>
      <c r="B158"/>
      <c r="C158"/>
      <c r="D158"/>
      <c r="E158"/>
      <c r="F158"/>
      <c r="G158"/>
      <c r="H158" s="14"/>
    </row>
    <row r="159" spans="1:252" s="78" customFormat="1" ht="17.25" customHeight="1">
      <c r="A159"/>
      <c r="B159"/>
      <c r="C159"/>
      <c r="D159"/>
      <c r="E159"/>
      <c r="F159"/>
      <c r="G159"/>
      <c r="H159" s="14"/>
    </row>
    <row r="167" ht="13.5" customHeight="1"/>
  </sheetData>
  <mergeCells count="3">
    <mergeCell ref="B2:G2"/>
    <mergeCell ref="D3:G3"/>
    <mergeCell ref="D4:G4"/>
  </mergeCells>
  <pageMargins left="0.74803149606299213" right="0.39370078740157483" top="0.19685039370078741" bottom="0.19685039370078741" header="0.51181102362204722" footer="0.31496062992125984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M411"/>
  <sheetViews>
    <sheetView zoomScale="154" zoomScaleNormal="154" workbookViewId="0">
      <selection activeCell="A393" sqref="A393:E393"/>
    </sheetView>
  </sheetViews>
  <sheetFormatPr defaultRowHeight="12.75"/>
  <cols>
    <col min="1" max="1" width="59" style="119" customWidth="1"/>
    <col min="2" max="4" width="11.7109375" style="119" customWidth="1"/>
    <col min="5" max="6" width="13.85546875" style="119" customWidth="1"/>
    <col min="7" max="7" width="12" style="126" customWidth="1"/>
    <col min="8" max="16384" width="9.140625" style="119"/>
  </cols>
  <sheetData>
    <row r="1" spans="1:12">
      <c r="B1"/>
      <c r="C1"/>
      <c r="D1" s="1"/>
      <c r="E1" s="1" t="s">
        <v>234</v>
      </c>
      <c r="F1" s="1"/>
      <c r="G1"/>
    </row>
    <row r="2" spans="1:12">
      <c r="B2"/>
      <c r="C2"/>
      <c r="D2" s="2"/>
      <c r="E2" s="2" t="s">
        <v>235</v>
      </c>
      <c r="F2" s="2"/>
      <c r="G2"/>
    </row>
    <row r="3" spans="1:12">
      <c r="B3"/>
      <c r="C3"/>
      <c r="D3" s="2"/>
      <c r="E3" s="2" t="s">
        <v>236</v>
      </c>
      <c r="F3" s="2"/>
      <c r="G3"/>
    </row>
    <row r="4" spans="1:12" ht="12.75" customHeight="1">
      <c r="B4" s="2"/>
      <c r="C4" s="4" t="s">
        <v>2</v>
      </c>
      <c r="D4" s="68"/>
      <c r="E4" s="68"/>
      <c r="F4" s="70"/>
      <c r="G4" s="2"/>
      <c r="H4" s="120"/>
    </row>
    <row r="5" spans="1:12" ht="12.75" customHeight="1">
      <c r="B5" s="2"/>
      <c r="C5" s="4" t="s">
        <v>237</v>
      </c>
      <c r="D5" s="68"/>
      <c r="E5" s="68"/>
      <c r="F5" s="70"/>
      <c r="G5" s="2"/>
      <c r="H5" s="120"/>
    </row>
    <row r="6" spans="1:12" ht="12.75" customHeight="1">
      <c r="B6" s="2"/>
      <c r="C6" s="4" t="s">
        <v>114</v>
      </c>
      <c r="D6" s="68"/>
      <c r="E6" s="68"/>
      <c r="F6" s="70"/>
      <c r="G6" s="2"/>
      <c r="H6" s="120"/>
    </row>
    <row r="7" spans="1:12" s="123" customFormat="1" ht="20.25" customHeight="1">
      <c r="A7" s="121" t="s">
        <v>238</v>
      </c>
      <c r="B7" s="122"/>
      <c r="C7" s="122"/>
      <c r="D7" s="122"/>
      <c r="E7" s="122"/>
      <c r="F7" s="122"/>
      <c r="G7" s="122"/>
    </row>
    <row r="8" spans="1:12" s="123" customFormat="1" ht="15">
      <c r="A8" s="124" t="s">
        <v>5</v>
      </c>
      <c r="B8" s="125"/>
      <c r="C8" s="125"/>
      <c r="D8" s="125"/>
      <c r="E8" s="125"/>
      <c r="F8" s="125"/>
      <c r="G8" s="126"/>
    </row>
    <row r="9" spans="1:12" s="123" customFormat="1" ht="38.25" customHeight="1">
      <c r="A9" s="127" t="s">
        <v>116</v>
      </c>
      <c r="B9" s="127" t="s">
        <v>117</v>
      </c>
      <c r="C9" s="127" t="s">
        <v>13</v>
      </c>
      <c r="D9" s="127" t="s">
        <v>14</v>
      </c>
      <c r="E9" s="23" t="s">
        <v>15</v>
      </c>
      <c r="F9" s="23" t="s">
        <v>16</v>
      </c>
      <c r="G9" s="127" t="s">
        <v>239</v>
      </c>
      <c r="J9" s="4"/>
      <c r="K9" s="68"/>
      <c r="L9" s="68"/>
    </row>
    <row r="10" spans="1:12" s="123" customFormat="1" ht="16.5" customHeight="1">
      <c r="A10" s="128" t="s">
        <v>120</v>
      </c>
      <c r="B10" s="129">
        <f t="shared" ref="B10:G10" si="0">SUM(B11:B20)</f>
        <v>275174</v>
      </c>
      <c r="C10" s="129">
        <f t="shared" si="0"/>
        <v>276003</v>
      </c>
      <c r="D10" s="129">
        <f t="shared" si="0"/>
        <v>256491</v>
      </c>
      <c r="E10" s="129">
        <f t="shared" si="0"/>
        <v>284582</v>
      </c>
      <c r="F10" s="129">
        <f t="shared" si="0"/>
        <v>284582</v>
      </c>
      <c r="G10" s="130">
        <f t="shared" si="0"/>
        <v>8.7927685872532031</v>
      </c>
    </row>
    <row r="11" spans="1:12" s="123" customFormat="1">
      <c r="A11" s="131" t="s">
        <v>240</v>
      </c>
      <c r="B11" s="132">
        <f>[1]Dome!D30</f>
        <v>150277</v>
      </c>
      <c r="C11" s="132">
        <f>[1]Dome!E30</f>
        <v>150277</v>
      </c>
      <c r="D11" s="132">
        <f>[1]Dome!F30</f>
        <v>143259</v>
      </c>
      <c r="E11" s="132">
        <f>[1]Dome!G30</f>
        <v>152726</v>
      </c>
      <c r="F11" s="132">
        <v>152726</v>
      </c>
      <c r="G11" s="133">
        <f>SUM(F11/$F$359*100)</f>
        <v>4.7187959015567831</v>
      </c>
    </row>
    <row r="12" spans="1:12" s="123" customFormat="1" ht="27" customHeight="1">
      <c r="A12" s="131" t="s">
        <v>241</v>
      </c>
      <c r="B12" s="132">
        <f>[1]Dome!D39</f>
        <v>42624</v>
      </c>
      <c r="C12" s="132">
        <f>[1]Dome!E39</f>
        <v>42624</v>
      </c>
      <c r="D12" s="132">
        <f>[1]Dome!F39</f>
        <v>42360</v>
      </c>
      <c r="E12" s="132">
        <f>[1]Dome!G39</f>
        <v>45190</v>
      </c>
      <c r="F12" s="132">
        <v>45190</v>
      </c>
      <c r="G12" s="133">
        <f t="shared" ref="G12:G20" si="1">SUM(F12/$F$359*100)</f>
        <v>1.3962415488610389</v>
      </c>
    </row>
    <row r="13" spans="1:12" s="123" customFormat="1">
      <c r="A13" s="131" t="s">
        <v>242</v>
      </c>
      <c r="B13" s="132">
        <f>[1]Dome!D44</f>
        <v>1566</v>
      </c>
      <c r="C13" s="132">
        <f>[1]Dome!E44</f>
        <v>1566</v>
      </c>
      <c r="D13" s="132">
        <f>[1]Dome!F44</f>
        <v>684</v>
      </c>
      <c r="E13" s="132">
        <f>[1]Dome!G44</f>
        <v>1615</v>
      </c>
      <c r="F13" s="132">
        <v>1615</v>
      </c>
      <c r="G13" s="133">
        <f t="shared" si="1"/>
        <v>4.9898873675826023E-2</v>
      </c>
    </row>
    <row r="14" spans="1:12" s="123" customFormat="1" ht="17.25" customHeight="1">
      <c r="A14" s="131" t="s">
        <v>243</v>
      </c>
      <c r="B14" s="132">
        <f>[1]Dome!D52</f>
        <v>47872</v>
      </c>
      <c r="C14" s="132">
        <f>[1]Dome!E52</f>
        <v>47872</v>
      </c>
      <c r="D14" s="132">
        <f>[1]Dome!F52</f>
        <v>43565</v>
      </c>
      <c r="E14" s="132">
        <f>[1]Dome!G52</f>
        <v>65037</v>
      </c>
      <c r="F14" s="132">
        <v>65037</v>
      </c>
      <c r="G14" s="133">
        <f t="shared" si="1"/>
        <v>2.0094569952041468</v>
      </c>
    </row>
    <row r="15" spans="1:12" s="123" customFormat="1" ht="27" customHeight="1">
      <c r="A15" s="131" t="s">
        <v>244</v>
      </c>
      <c r="B15" s="132">
        <f>[1]Dome!D75</f>
        <v>13220</v>
      </c>
      <c r="C15" s="132">
        <f>[1]Dome!E75</f>
        <v>13444</v>
      </c>
      <c r="D15" s="132">
        <f>[1]Dome!F75</f>
        <v>8761</v>
      </c>
      <c r="E15" s="132">
        <f>[1]Dome!G75</f>
        <v>15126</v>
      </c>
      <c r="F15" s="132">
        <v>15126</v>
      </c>
      <c r="G15" s="133">
        <f t="shared" si="1"/>
        <v>0.4673500701056002</v>
      </c>
    </row>
    <row r="16" spans="1:12" s="123" customFormat="1" ht="12.75" customHeight="1">
      <c r="A16" s="131" t="s">
        <v>245</v>
      </c>
      <c r="B16" s="132">
        <f>[1]Dome!D88</f>
        <v>375</v>
      </c>
      <c r="C16" s="132">
        <f>[1]Dome!E88</f>
        <v>375</v>
      </c>
      <c r="D16" s="132">
        <f>[1]Dome!F88</f>
        <v>250</v>
      </c>
      <c r="E16" s="132">
        <f>[1]Dome!G88</f>
        <v>348</v>
      </c>
      <c r="F16" s="132">
        <v>348</v>
      </c>
      <c r="G16" s="133">
        <f t="shared" si="1"/>
        <v>1.075220312023991E-2</v>
      </c>
    </row>
    <row r="17" spans="1:13" s="123" customFormat="1">
      <c r="A17" s="131" t="s">
        <v>246</v>
      </c>
      <c r="B17" s="132">
        <f>[1]Dome!D90</f>
        <v>0</v>
      </c>
      <c r="C17" s="132">
        <f>[1]Dome!E90</f>
        <v>0</v>
      </c>
      <c r="D17" s="132">
        <f>[1]Dome!F90</f>
        <v>0</v>
      </c>
      <c r="E17" s="132">
        <f>[1]Dome!G90</f>
        <v>0</v>
      </c>
      <c r="F17" s="132">
        <v>0</v>
      </c>
      <c r="G17" s="133">
        <f t="shared" si="1"/>
        <v>0</v>
      </c>
    </row>
    <row r="18" spans="1:13" s="123" customFormat="1">
      <c r="A18" s="131" t="s">
        <v>247</v>
      </c>
      <c r="B18" s="132">
        <f>[1]Dome!D93</f>
        <v>15000</v>
      </c>
      <c r="C18" s="132">
        <f>[1]Dome!E93</f>
        <v>15605</v>
      </c>
      <c r="D18" s="132">
        <f>[1]Dome!F93</f>
        <v>13753</v>
      </c>
      <c r="E18" s="132">
        <f>[1]Dome!G93</f>
        <v>3790</v>
      </c>
      <c r="F18" s="132">
        <v>3790</v>
      </c>
      <c r="G18" s="133">
        <f t="shared" si="1"/>
        <v>0.11710014317732546</v>
      </c>
      <c r="I18" s="134"/>
    </row>
    <row r="19" spans="1:13" s="123" customFormat="1" ht="18" customHeight="1">
      <c r="A19" s="131" t="s">
        <v>248</v>
      </c>
      <c r="B19" s="132">
        <f>[1]Dome!D99</f>
        <v>4240</v>
      </c>
      <c r="C19" s="132">
        <f>[1]Dome!E99</f>
        <v>4240</v>
      </c>
      <c r="D19" s="132">
        <f>[1]Dome!F99</f>
        <v>3859</v>
      </c>
      <c r="E19" s="132">
        <f>[1]Dome!G99</f>
        <v>750</v>
      </c>
      <c r="F19" s="132">
        <v>750</v>
      </c>
      <c r="G19" s="133">
        <f t="shared" si="1"/>
        <v>2.3172851552241185E-2</v>
      </c>
    </row>
    <row r="20" spans="1:13" s="123" customFormat="1" ht="14.25" customHeight="1">
      <c r="A20" s="131" t="s">
        <v>249</v>
      </c>
      <c r="B20" s="132">
        <f>[1]Dome!D103</f>
        <v>0</v>
      </c>
      <c r="C20" s="132">
        <f>[1]Dome!E103</f>
        <v>0</v>
      </c>
      <c r="D20" s="132">
        <f>[1]Dome!F103</f>
        <v>0</v>
      </c>
      <c r="E20" s="132">
        <f>[1]Dome!G103</f>
        <v>0</v>
      </c>
      <c r="F20" s="132">
        <v>0</v>
      </c>
      <c r="G20" s="133">
        <f t="shared" si="1"/>
        <v>0</v>
      </c>
    </row>
    <row r="21" spans="1:13" s="123" customFormat="1" ht="15" customHeight="1">
      <c r="A21" s="128" t="s">
        <v>250</v>
      </c>
      <c r="B21" s="135">
        <f t="shared" ref="B21:G21" si="2">SUM(B22:B28)</f>
        <v>13428</v>
      </c>
      <c r="C21" s="135">
        <f t="shared" si="2"/>
        <v>13428</v>
      </c>
      <c r="D21" s="135">
        <f t="shared" si="2"/>
        <v>12733</v>
      </c>
      <c r="E21" s="135">
        <f t="shared" si="2"/>
        <v>17811</v>
      </c>
      <c r="F21" s="135">
        <f t="shared" si="2"/>
        <v>17811</v>
      </c>
      <c r="G21" s="130">
        <f t="shared" si="2"/>
        <v>0.55030887866262368</v>
      </c>
    </row>
    <row r="22" spans="1:13" s="123" customFormat="1">
      <c r="A22" s="131" t="s">
        <v>240</v>
      </c>
      <c r="B22" s="132">
        <f>'[1]klientu centrs'!D22</f>
        <v>9090</v>
      </c>
      <c r="C22" s="132">
        <f>'[1]klientu centrs'!E22</f>
        <v>8059</v>
      </c>
      <c r="D22" s="132">
        <f>'[1]klientu centrs'!F22</f>
        <v>7934</v>
      </c>
      <c r="E22" s="132">
        <f>'[1]klientu centrs'!G22</f>
        <v>11481</v>
      </c>
      <c r="F22" s="132">
        <v>11481</v>
      </c>
      <c r="G22" s="133">
        <f>SUM(F22/$F$359*100)</f>
        <v>0.35473001156170808</v>
      </c>
    </row>
    <row r="23" spans="1:13" s="123" customFormat="1" ht="27" customHeight="1">
      <c r="A23" s="131" t="s">
        <v>241</v>
      </c>
      <c r="B23" s="132">
        <f>'[1]klientu centrs'!D25</f>
        <v>2665</v>
      </c>
      <c r="C23" s="132">
        <f>'[1]klientu centrs'!E25</f>
        <v>2577</v>
      </c>
      <c r="D23" s="132">
        <f>'[1]klientu centrs'!F25</f>
        <v>2264</v>
      </c>
      <c r="E23" s="132">
        <f>'[1]klientu centrs'!G25</f>
        <v>3892</v>
      </c>
      <c r="F23" s="132">
        <v>3892</v>
      </c>
      <c r="G23" s="133">
        <f t="shared" ref="G23:G28" si="3">SUM(F23/$F$359*100)</f>
        <v>0.12025165098843026</v>
      </c>
    </row>
    <row r="24" spans="1:13" s="123" customFormat="1" ht="18" customHeight="1">
      <c r="A24" s="131" t="s">
        <v>242</v>
      </c>
      <c r="B24" s="132">
        <f>'[1]klientu centrs'!D29</f>
        <v>486</v>
      </c>
      <c r="C24" s="132">
        <f>'[1]klientu centrs'!E29</f>
        <v>486</v>
      </c>
      <c r="D24" s="132">
        <f>'[1]klientu centrs'!F29</f>
        <v>75</v>
      </c>
      <c r="E24" s="132">
        <f>'[1]klientu centrs'!G29</f>
        <v>148</v>
      </c>
      <c r="F24" s="132">
        <v>148</v>
      </c>
      <c r="G24" s="133">
        <f t="shared" si="3"/>
        <v>4.5727760396422606E-3</v>
      </c>
    </row>
    <row r="25" spans="1:13" s="123" customFormat="1">
      <c r="A25" s="131" t="s">
        <v>243</v>
      </c>
      <c r="B25" s="132">
        <f>'[1]klientu centrs'!D35</f>
        <v>274</v>
      </c>
      <c r="C25" s="132">
        <f>'[1]klientu centrs'!E35</f>
        <v>516</v>
      </c>
      <c r="D25" s="132">
        <f>'[1]klientu centrs'!F35</f>
        <v>409</v>
      </c>
      <c r="E25" s="132">
        <f>'[1]klientu centrs'!G35</f>
        <v>180</v>
      </c>
      <c r="F25" s="132">
        <v>180</v>
      </c>
      <c r="G25" s="133">
        <f t="shared" si="3"/>
        <v>5.5614843725378844E-3</v>
      </c>
    </row>
    <row r="26" spans="1:13" s="123" customFormat="1" ht="26.25" customHeight="1">
      <c r="A26" s="131" t="s">
        <v>244</v>
      </c>
      <c r="B26" s="132">
        <f>'[1]klientu centrs'!D44</f>
        <v>784</v>
      </c>
      <c r="C26" s="132">
        <f>'[1]klientu centrs'!E44</f>
        <v>1211</v>
      </c>
      <c r="D26" s="132">
        <f>'[1]klientu centrs'!F44</f>
        <v>1472</v>
      </c>
      <c r="E26" s="132">
        <f>'[1]klientu centrs'!G44</f>
        <v>1153</v>
      </c>
      <c r="F26" s="132">
        <v>1153</v>
      </c>
      <c r="G26" s="133">
        <f t="shared" si="3"/>
        <v>3.5624397119645448E-2</v>
      </c>
    </row>
    <row r="27" spans="1:13" s="123" customFormat="1">
      <c r="A27" s="131" t="s">
        <v>247</v>
      </c>
      <c r="B27" s="132">
        <f>'[1]klientu centrs'!D51</f>
        <v>0</v>
      </c>
      <c r="C27" s="132">
        <f>'[1]klientu centrs'!E51</f>
        <v>0</v>
      </c>
      <c r="D27" s="132">
        <f>'[1]klientu centrs'!F51</f>
        <v>0</v>
      </c>
      <c r="E27" s="132">
        <f>'[1]klientu centrs'!G51</f>
        <v>0</v>
      </c>
      <c r="F27" s="132">
        <v>0</v>
      </c>
      <c r="G27" s="133">
        <f t="shared" si="3"/>
        <v>0</v>
      </c>
    </row>
    <row r="28" spans="1:13" s="123" customFormat="1">
      <c r="A28" s="131" t="s">
        <v>251</v>
      </c>
      <c r="B28" s="132">
        <f>'[1]klientu centrs'!D54</f>
        <v>129</v>
      </c>
      <c r="C28" s="132">
        <f>'[1]klientu centrs'!E54</f>
        <v>579</v>
      </c>
      <c r="D28" s="132">
        <f>'[1]klientu centrs'!F54</f>
        <v>579</v>
      </c>
      <c r="E28" s="132">
        <f>'[1]klientu centrs'!G54</f>
        <v>957</v>
      </c>
      <c r="F28" s="132">
        <v>957</v>
      </c>
      <c r="G28" s="133">
        <f t="shared" si="3"/>
        <v>2.9568558580659751E-2</v>
      </c>
    </row>
    <row r="29" spans="1:13" s="123" customFormat="1">
      <c r="A29" s="128" t="s">
        <v>252</v>
      </c>
      <c r="B29" s="129">
        <f t="shared" ref="B29:G29" si="4">SUM(B30:B34)</f>
        <v>208</v>
      </c>
      <c r="C29" s="129">
        <f t="shared" si="4"/>
        <v>3915</v>
      </c>
      <c r="D29" s="129">
        <f t="shared" si="4"/>
        <v>3832</v>
      </c>
      <c r="E29" s="129">
        <f t="shared" si="4"/>
        <v>1858</v>
      </c>
      <c r="F29" s="129">
        <f t="shared" si="4"/>
        <v>1858</v>
      </c>
      <c r="G29" s="130">
        <f t="shared" si="4"/>
        <v>5.7406877578752166E-2</v>
      </c>
    </row>
    <row r="30" spans="1:13" s="123" customFormat="1">
      <c r="A30" s="131" t="s">
        <v>240</v>
      </c>
      <c r="B30" s="132">
        <f>'[1]vēlēšanu komisija'!D20</f>
        <v>92</v>
      </c>
      <c r="C30" s="132">
        <f>'[1]vēlēšanu komisija'!E20</f>
        <v>2752</v>
      </c>
      <c r="D30" s="132">
        <f>'[1]vēlēšanu komisija'!F20</f>
        <v>2748</v>
      </c>
      <c r="E30" s="132">
        <f>'[1]vēlēšanu komisija'!G20</f>
        <v>1334</v>
      </c>
      <c r="F30" s="132">
        <f>'[1]vēlēšanu komisija'!H20</f>
        <v>1334</v>
      </c>
      <c r="G30" s="133">
        <f>SUM(F30/$F$359*100)</f>
        <v>4.1216778627586326E-2</v>
      </c>
    </row>
    <row r="31" spans="1:13" s="123" customFormat="1" ht="27" customHeight="1">
      <c r="A31" s="131" t="s">
        <v>241</v>
      </c>
      <c r="B31" s="132">
        <f>'[1]vēlēšanu komisija'!D26</f>
        <v>22</v>
      </c>
      <c r="C31" s="132">
        <f>'[1]vēlēšanu komisija'!E26</f>
        <v>663</v>
      </c>
      <c r="D31" s="132">
        <f>'[1]vēlēšanu komisija'!F26</f>
        <v>657</v>
      </c>
      <c r="E31" s="132">
        <f>'[1]vēlēšanu komisija'!G26</f>
        <v>321</v>
      </c>
      <c r="F31" s="132">
        <f>'[1]vēlēšanu komisija'!H26</f>
        <v>321</v>
      </c>
      <c r="G31" s="133">
        <f>SUM(F31/$F$359*100)</f>
        <v>9.9179804643592263E-3</v>
      </c>
    </row>
    <row r="32" spans="1:13" s="123" customFormat="1">
      <c r="A32" s="131" t="s">
        <v>242</v>
      </c>
      <c r="B32" s="132">
        <f>'[1]vēlēšanu komisija'!D28</f>
        <v>24</v>
      </c>
      <c r="C32" s="132">
        <f>'[1]vēlēšanu komisija'!E28</f>
        <v>60</v>
      </c>
      <c r="D32" s="132">
        <f>'[1]vēlēšanu komisija'!F28</f>
        <v>30</v>
      </c>
      <c r="E32" s="132">
        <f>'[1]vēlēšanu komisija'!G28</f>
        <v>24</v>
      </c>
      <c r="F32" s="132">
        <f>'[1]vēlēšanu komisija'!H28</f>
        <v>24</v>
      </c>
      <c r="G32" s="133">
        <f>SUM(F32/$F$359*100)</f>
        <v>7.415312496717179E-4</v>
      </c>
      <c r="M32" s="136"/>
    </row>
    <row r="33" spans="1:12" s="123" customFormat="1">
      <c r="A33" s="131" t="s">
        <v>243</v>
      </c>
      <c r="B33" s="132">
        <f>'[1]vēlēšanu komisija'!D32</f>
        <v>0</v>
      </c>
      <c r="C33" s="132">
        <f>'[1]vēlēšanu komisija'!E32</f>
        <v>30</v>
      </c>
      <c r="D33" s="132">
        <f>'[1]vēlēšanu komisija'!F32</f>
        <v>5</v>
      </c>
      <c r="E33" s="132">
        <f>'[1]vēlēšanu komisija'!G32</f>
        <v>0</v>
      </c>
      <c r="F33" s="132">
        <f>'[1]vēlēšanu komisija'!H32</f>
        <v>0</v>
      </c>
      <c r="G33" s="133">
        <f>SUM(F33/$F$359*100)</f>
        <v>0</v>
      </c>
    </row>
    <row r="34" spans="1:12" s="123" customFormat="1" ht="29.25" customHeight="1">
      <c r="A34" s="131" t="s">
        <v>244</v>
      </c>
      <c r="B34" s="132">
        <f>'[1]vēlēšanu komisija'!D36</f>
        <v>70</v>
      </c>
      <c r="C34" s="132">
        <f>'[1]vēlēšanu komisija'!E36</f>
        <v>410</v>
      </c>
      <c r="D34" s="132">
        <f>'[1]vēlēšanu komisija'!F36</f>
        <v>392</v>
      </c>
      <c r="E34" s="132">
        <f>'[1]vēlēšanu komisija'!G36</f>
        <v>179</v>
      </c>
      <c r="F34" s="132">
        <f>'[1]vēlēšanu komisija'!H36</f>
        <v>179</v>
      </c>
      <c r="G34" s="133">
        <f>SUM(F34/$F$359*100)</f>
        <v>5.5305872371348959E-3</v>
      </c>
    </row>
    <row r="35" spans="1:12" s="123" customFormat="1" ht="38.25" customHeight="1">
      <c r="A35" s="127" t="s">
        <v>116</v>
      </c>
      <c r="B35" s="127" t="s">
        <v>117</v>
      </c>
      <c r="C35" s="127" t="s">
        <v>13</v>
      </c>
      <c r="D35" s="127" t="s">
        <v>14</v>
      </c>
      <c r="E35" s="23" t="s">
        <v>15</v>
      </c>
      <c r="F35" s="23" t="s">
        <v>15</v>
      </c>
      <c r="G35" s="127" t="s">
        <v>239</v>
      </c>
      <c r="J35" s="4"/>
      <c r="K35" s="68"/>
      <c r="L35" s="68"/>
    </row>
    <row r="36" spans="1:12" s="123" customFormat="1" ht="14.25" customHeight="1">
      <c r="A36" s="128" t="s">
        <v>123</v>
      </c>
      <c r="B36" s="137">
        <f t="shared" ref="B36:G36" si="5">SUM(B37)</f>
        <v>550</v>
      </c>
      <c r="C36" s="137">
        <f t="shared" si="5"/>
        <v>550</v>
      </c>
      <c r="D36" s="137">
        <f t="shared" si="5"/>
        <v>544</v>
      </c>
      <c r="E36" s="137">
        <f t="shared" si="5"/>
        <v>500</v>
      </c>
      <c r="F36" s="137">
        <f t="shared" si="5"/>
        <v>500</v>
      </c>
      <c r="G36" s="130">
        <f t="shared" si="5"/>
        <v>1.5448567701494123E-2</v>
      </c>
    </row>
    <row r="37" spans="1:12" s="123" customFormat="1" ht="15.75" customHeight="1">
      <c r="A37" s="138" t="s">
        <v>253</v>
      </c>
      <c r="B37" s="132">
        <f>'[1]aizņēmumu procenti'!D18</f>
        <v>550</v>
      </c>
      <c r="C37" s="132">
        <f>'[1]aizņēmumu procenti'!E18</f>
        <v>550</v>
      </c>
      <c r="D37" s="132">
        <f>'[1]aizņēmumu procenti'!F18</f>
        <v>544</v>
      </c>
      <c r="E37" s="132">
        <f>'[1]aizņēmumu procenti'!G18</f>
        <v>500</v>
      </c>
      <c r="F37" s="132">
        <v>500</v>
      </c>
      <c r="G37" s="133">
        <f>SUM(F37/$F$359*100)</f>
        <v>1.5448567701494123E-2</v>
      </c>
    </row>
    <row r="38" spans="1:12" s="123" customFormat="1" ht="13.5" customHeight="1">
      <c r="A38" s="128" t="s">
        <v>254</v>
      </c>
      <c r="B38" s="135">
        <f>SUM(B39)</f>
        <v>12000</v>
      </c>
      <c r="C38" s="135">
        <f>SUM(C39)</f>
        <v>4546</v>
      </c>
      <c r="D38" s="135">
        <f>SUM(D39)</f>
        <v>0</v>
      </c>
      <c r="E38" s="135">
        <f>SUM(E39)</f>
        <v>12000</v>
      </c>
      <c r="F38" s="135">
        <f>SUM(F39)</f>
        <v>12000</v>
      </c>
      <c r="G38" s="130">
        <f>G39</f>
        <v>0.37076562483585895</v>
      </c>
    </row>
    <row r="39" spans="1:12" s="125" customFormat="1" ht="13.5">
      <c r="A39" s="131" t="s">
        <v>243</v>
      </c>
      <c r="B39" s="139">
        <v>12000</v>
      </c>
      <c r="C39" s="139">
        <v>4546</v>
      </c>
      <c r="D39" s="140"/>
      <c r="E39" s="139">
        <v>12000</v>
      </c>
      <c r="F39" s="139">
        <v>12000</v>
      </c>
      <c r="G39" s="133">
        <f>SUM(F39/$F$359*100)</f>
        <v>0.37076562483585895</v>
      </c>
    </row>
    <row r="40" spans="1:12" s="123" customFormat="1" ht="15.75" customHeight="1">
      <c r="A40" s="141" t="s">
        <v>125</v>
      </c>
      <c r="B40" s="142">
        <f t="shared" ref="B40:G40" si="6">SUM(B10,B21,B29,B36,B38)</f>
        <v>301360</v>
      </c>
      <c r="C40" s="142">
        <f t="shared" si="6"/>
        <v>298442</v>
      </c>
      <c r="D40" s="142">
        <f t="shared" si="6"/>
        <v>273600</v>
      </c>
      <c r="E40" s="142">
        <f t="shared" si="6"/>
        <v>316751</v>
      </c>
      <c r="F40" s="142">
        <f t="shared" si="6"/>
        <v>316751</v>
      </c>
      <c r="G40" s="143">
        <f t="shared" si="6"/>
        <v>9.7866985360319294</v>
      </c>
    </row>
    <row r="41" spans="1:12" s="102" customFormat="1" ht="13.5" customHeight="1">
      <c r="A41" s="128" t="s">
        <v>255</v>
      </c>
      <c r="B41" s="129">
        <f t="shared" ref="B41:G41" si="7">SUM(B42:B44)</f>
        <v>854</v>
      </c>
      <c r="C41" s="129">
        <f t="shared" si="7"/>
        <v>197905</v>
      </c>
      <c r="D41" s="129">
        <f t="shared" si="7"/>
        <v>195820</v>
      </c>
      <c r="E41" s="129">
        <f t="shared" si="7"/>
        <v>1167</v>
      </c>
      <c r="F41" s="129">
        <f t="shared" si="7"/>
        <v>1387</v>
      </c>
      <c r="G41" s="130">
        <f t="shared" si="7"/>
        <v>4.2854326803944701E-2</v>
      </c>
    </row>
    <row r="42" spans="1:12" s="102" customFormat="1" ht="13.5" customHeight="1">
      <c r="A42" s="131" t="s">
        <v>243</v>
      </c>
      <c r="B42" s="139">
        <f>[1]lauksaimniecība!D19</f>
        <v>0</v>
      </c>
      <c r="C42" s="139">
        <f>[1]lauksaimniecība!E19</f>
        <v>76</v>
      </c>
      <c r="D42" s="139">
        <f>[1]lauksaimniecība!F19</f>
        <v>64</v>
      </c>
      <c r="E42" s="139">
        <f>[1]lauksaimniecība!G19</f>
        <v>100</v>
      </c>
      <c r="F42" s="139">
        <f>[1]lauksaimniecība!H19</f>
        <v>320</v>
      </c>
      <c r="G42" s="133">
        <f>SUM(F42/$F$359*100)</f>
        <v>9.8870833289562386E-3</v>
      </c>
    </row>
    <row r="43" spans="1:12" s="102" customFormat="1" ht="13.5" customHeight="1">
      <c r="A43" s="131" t="s">
        <v>256</v>
      </c>
      <c r="B43" s="139">
        <f>[1]lauksaimniecība!D22</f>
        <v>0</v>
      </c>
      <c r="C43" s="139">
        <f>[1]lauksaimniecība!E22</f>
        <v>196975</v>
      </c>
      <c r="D43" s="139">
        <f>[1]lauksaimniecība!F22</f>
        <v>195116</v>
      </c>
      <c r="E43" s="139">
        <f>[1]lauksaimniecība!G22</f>
        <v>0</v>
      </c>
      <c r="F43" s="139">
        <f>[1]lauksaimniecība!H22</f>
        <v>0</v>
      </c>
      <c r="G43" s="133">
        <f>SUM(F43/$F$359*100)</f>
        <v>0</v>
      </c>
    </row>
    <row r="44" spans="1:12" s="123" customFormat="1" ht="15" customHeight="1">
      <c r="A44" s="131" t="s">
        <v>248</v>
      </c>
      <c r="B44" s="132">
        <f>[1]lauksaimniecība!D24</f>
        <v>854</v>
      </c>
      <c r="C44" s="132">
        <f>[1]lauksaimniecība!E24</f>
        <v>854</v>
      </c>
      <c r="D44" s="132">
        <f>[1]lauksaimniecība!F24</f>
        <v>640</v>
      </c>
      <c r="E44" s="132">
        <f>[1]lauksaimniecība!G24</f>
        <v>1067</v>
      </c>
      <c r="F44" s="132">
        <f>[1]lauksaimniecība!H24</f>
        <v>1067</v>
      </c>
      <c r="G44" s="133">
        <f>SUM(F44/$F$359*100)</f>
        <v>3.2967243474988465E-2</v>
      </c>
    </row>
    <row r="45" spans="1:12" s="123" customFormat="1" ht="15" customHeight="1">
      <c r="A45" s="128" t="s">
        <v>257</v>
      </c>
      <c r="B45" s="135">
        <f t="shared" ref="B45:G45" si="8">SUM(B46)</f>
        <v>0</v>
      </c>
      <c r="C45" s="135">
        <f t="shared" si="8"/>
        <v>0</v>
      </c>
      <c r="D45" s="135">
        <f t="shared" si="8"/>
        <v>0</v>
      </c>
      <c r="E45" s="135">
        <f t="shared" si="8"/>
        <v>0</v>
      </c>
      <c r="F45" s="135">
        <f t="shared" si="8"/>
        <v>0</v>
      </c>
      <c r="G45" s="130">
        <f t="shared" si="8"/>
        <v>0</v>
      </c>
    </row>
    <row r="46" spans="1:12" s="123" customFormat="1" ht="15" customHeight="1">
      <c r="A46" s="131" t="s">
        <v>243</v>
      </c>
      <c r="B46" s="132">
        <f>'[1]atbalsts lauksaimniecībai'!D19</f>
        <v>0</v>
      </c>
      <c r="C46" s="132">
        <f>'[1]atbalsts lauksaimniecībai'!E19</f>
        <v>0</v>
      </c>
      <c r="D46" s="132">
        <f>'[1]atbalsts lauksaimniecībai'!F19</f>
        <v>0</v>
      </c>
      <c r="E46" s="132">
        <f>'[1]atbalsts lauksaimniecībai'!G19</f>
        <v>0</v>
      </c>
      <c r="F46" s="132">
        <f>'[1]atbalsts lauksaimniecībai'!H19</f>
        <v>0</v>
      </c>
      <c r="G46" s="133">
        <f>SUM(F46/$F$359*100)</f>
        <v>0</v>
      </c>
    </row>
    <row r="47" spans="1:12" s="123" customFormat="1" ht="15" customHeight="1">
      <c r="A47" s="128" t="s">
        <v>258</v>
      </c>
      <c r="B47" s="135">
        <f t="shared" ref="B47:G47" si="9">SUM(B48:B49)</f>
        <v>0</v>
      </c>
      <c r="C47" s="135">
        <f t="shared" si="9"/>
        <v>310</v>
      </c>
      <c r="D47" s="135">
        <f t="shared" si="9"/>
        <v>310</v>
      </c>
      <c r="E47" s="135">
        <f t="shared" si="9"/>
        <v>0</v>
      </c>
      <c r="F47" s="135">
        <f t="shared" si="9"/>
        <v>0</v>
      </c>
      <c r="G47" s="130">
        <f t="shared" si="9"/>
        <v>0</v>
      </c>
    </row>
    <row r="48" spans="1:12" s="123" customFormat="1" ht="15" customHeight="1">
      <c r="A48" s="131" t="s">
        <v>240</v>
      </c>
      <c r="B48" s="132">
        <f>[1]mežsaimniecība!D19</f>
        <v>0</v>
      </c>
      <c r="C48" s="132">
        <f>[1]mežsaimniecība!E19</f>
        <v>250</v>
      </c>
      <c r="D48" s="132">
        <f>[1]mežsaimniecība!F19</f>
        <v>250</v>
      </c>
      <c r="E48" s="132">
        <f>[1]mežsaimniecība!G19</f>
        <v>0</v>
      </c>
      <c r="F48" s="132">
        <f>[1]mežsaimniecība!H19</f>
        <v>0</v>
      </c>
      <c r="G48" s="133">
        <f>SUM(F48/$F$359*100)</f>
        <v>0</v>
      </c>
    </row>
    <row r="49" spans="1:7" s="123" customFormat="1" ht="27.75" customHeight="1">
      <c r="A49" s="131" t="s">
        <v>241</v>
      </c>
      <c r="B49" s="132">
        <f>[1]mežsaimniecība!D21</f>
        <v>0</v>
      </c>
      <c r="C49" s="132">
        <f>[1]mežsaimniecība!E21</f>
        <v>60</v>
      </c>
      <c r="D49" s="132">
        <f>[1]mežsaimniecība!F21</f>
        <v>60</v>
      </c>
      <c r="E49" s="132">
        <f>[1]mežsaimniecība!G21</f>
        <v>0</v>
      </c>
      <c r="F49" s="132">
        <f>[1]mežsaimniecība!H21</f>
        <v>0</v>
      </c>
      <c r="G49" s="133">
        <f>SUM(F49/$F$359*100)</f>
        <v>0</v>
      </c>
    </row>
    <row r="50" spans="1:7" s="102" customFormat="1" ht="17.25" customHeight="1">
      <c r="A50" s="128" t="s">
        <v>259</v>
      </c>
      <c r="B50" s="129">
        <f t="shared" ref="B50:G50" si="10">SUM(B51:B52)</f>
        <v>5910</v>
      </c>
      <c r="C50" s="129">
        <f t="shared" si="10"/>
        <v>7725</v>
      </c>
      <c r="D50" s="129">
        <f t="shared" si="10"/>
        <v>7693</v>
      </c>
      <c r="E50" s="129">
        <f t="shared" si="10"/>
        <v>860</v>
      </c>
      <c r="F50" s="129">
        <f t="shared" si="10"/>
        <v>860</v>
      </c>
      <c r="G50" s="130">
        <f t="shared" si="10"/>
        <v>2.6571536446569892E-2</v>
      </c>
    </row>
    <row r="51" spans="1:7" s="123" customFormat="1" ht="15" customHeight="1">
      <c r="A51" s="131" t="s">
        <v>243</v>
      </c>
      <c r="B51" s="132">
        <f>[1]siltumapgāde!D20</f>
        <v>910</v>
      </c>
      <c r="C51" s="132">
        <f>[1]siltumapgāde!E20</f>
        <v>910</v>
      </c>
      <c r="D51" s="132">
        <f>[1]siltumapgāde!F20</f>
        <v>878</v>
      </c>
      <c r="E51" s="132">
        <f>[1]siltumapgāde!G20</f>
        <v>860</v>
      </c>
      <c r="F51" s="132">
        <v>860</v>
      </c>
      <c r="G51" s="133">
        <f>SUM(F51/$F$359*100)</f>
        <v>2.6571536446569892E-2</v>
      </c>
    </row>
    <row r="52" spans="1:7" s="123" customFormat="1" ht="15" customHeight="1">
      <c r="A52" s="131" t="s">
        <v>256</v>
      </c>
      <c r="B52" s="132">
        <f>[1]siltumapgāde!D23</f>
        <v>5000</v>
      </c>
      <c r="C52" s="132">
        <f>[1]siltumapgāde!E23</f>
        <v>6815</v>
      </c>
      <c r="D52" s="132">
        <f>[1]siltumapgāde!F23</f>
        <v>6815</v>
      </c>
      <c r="E52" s="132">
        <f>[1]siltumapgāde!G23</f>
        <v>0</v>
      </c>
      <c r="F52" s="132">
        <f>[1]siltumapgāde!H23</f>
        <v>0</v>
      </c>
      <c r="G52" s="133">
        <f>SUM(F52/$F$359*100)</f>
        <v>0</v>
      </c>
    </row>
    <row r="53" spans="1:7" s="123" customFormat="1" ht="15.75" customHeight="1">
      <c r="A53" s="128" t="s">
        <v>260</v>
      </c>
      <c r="B53" s="129">
        <f t="shared" ref="B53:G53" si="11">SUM(B54:B57)</f>
        <v>5071</v>
      </c>
      <c r="C53" s="129">
        <f t="shared" si="11"/>
        <v>5071</v>
      </c>
      <c r="D53" s="129">
        <f t="shared" si="11"/>
        <v>4416</v>
      </c>
      <c r="E53" s="129">
        <f t="shared" si="11"/>
        <v>4672</v>
      </c>
      <c r="F53" s="129">
        <f t="shared" si="11"/>
        <v>4672</v>
      </c>
      <c r="G53" s="130">
        <f t="shared" si="11"/>
        <v>0.14435141660276107</v>
      </c>
    </row>
    <row r="54" spans="1:7" s="123" customFormat="1" ht="14.25" customHeight="1">
      <c r="A54" s="131" t="s">
        <v>240</v>
      </c>
      <c r="B54" s="132">
        <f>'[1]ViesnīcaTilta 5'!D22</f>
        <v>1730</v>
      </c>
      <c r="C54" s="132">
        <f>'[1]ViesnīcaTilta 5'!E22</f>
        <v>1730</v>
      </c>
      <c r="D54" s="132">
        <f>'[1]ViesnīcaTilta 5'!F22</f>
        <v>1789</v>
      </c>
      <c r="E54" s="132">
        <f>'[1]ViesnīcaTilta 5'!G22</f>
        <v>1879</v>
      </c>
      <c r="F54" s="132">
        <v>1879</v>
      </c>
      <c r="G54" s="133">
        <f>SUM(F54/$F$359*100)</f>
        <v>5.8055717422214916E-2</v>
      </c>
    </row>
    <row r="55" spans="1:7" s="123" customFormat="1" ht="27" customHeight="1">
      <c r="A55" s="131" t="s">
        <v>241</v>
      </c>
      <c r="B55" s="132">
        <f>'[1]ViesnīcaTilta 5'!D25</f>
        <v>483</v>
      </c>
      <c r="C55" s="132">
        <f>'[1]ViesnīcaTilta 5'!E25</f>
        <v>483</v>
      </c>
      <c r="D55" s="132">
        <f>'[1]ViesnīcaTilta 5'!F25</f>
        <v>454</v>
      </c>
      <c r="E55" s="132">
        <f>'[1]ViesnīcaTilta 5'!G25</f>
        <v>542</v>
      </c>
      <c r="F55" s="132">
        <v>542</v>
      </c>
      <c r="G55" s="133">
        <f>SUM(F55/$F$359*100)</f>
        <v>1.6746247388419629E-2</v>
      </c>
    </row>
    <row r="56" spans="1:7" s="123" customFormat="1" ht="15.75" customHeight="1">
      <c r="A56" s="131" t="s">
        <v>243</v>
      </c>
      <c r="B56" s="132">
        <f>'[1]ViesnīcaTilta 5'!D29</f>
        <v>1968</v>
      </c>
      <c r="C56" s="132">
        <f>'[1]ViesnīcaTilta 5'!E29</f>
        <v>1968</v>
      </c>
      <c r="D56" s="132">
        <f>'[1]ViesnīcaTilta 5'!F29</f>
        <v>1935</v>
      </c>
      <c r="E56" s="132">
        <f>'[1]ViesnīcaTilta 5'!G29</f>
        <v>1981</v>
      </c>
      <c r="F56" s="132">
        <v>1981</v>
      </c>
      <c r="G56" s="133">
        <f>SUM(F56/$F$359*100)</f>
        <v>6.1207225233319715E-2</v>
      </c>
    </row>
    <row r="57" spans="1:7" s="123" customFormat="1" ht="29.25" customHeight="1">
      <c r="A57" s="131" t="s">
        <v>244</v>
      </c>
      <c r="B57" s="132">
        <f>'[1]ViesnīcaTilta 5'!D37</f>
        <v>890</v>
      </c>
      <c r="C57" s="132">
        <f>'[1]ViesnīcaTilta 5'!E37</f>
        <v>890</v>
      </c>
      <c r="D57" s="132">
        <f>'[1]ViesnīcaTilta 5'!F37</f>
        <v>238</v>
      </c>
      <c r="E57" s="132">
        <f>'[1]ViesnīcaTilta 5'!G37</f>
        <v>270</v>
      </c>
      <c r="F57" s="132">
        <v>270</v>
      </c>
      <c r="G57" s="133">
        <f>SUM(F57/$F$359*100)</f>
        <v>8.3422265588068267E-3</v>
      </c>
    </row>
    <row r="58" spans="1:7" s="123" customFormat="1">
      <c r="A58" s="144" t="s">
        <v>261</v>
      </c>
      <c r="B58" s="137">
        <f t="shared" ref="B58:G58" si="12">SUM(B59:B62)</f>
        <v>97036</v>
      </c>
      <c r="C58" s="137">
        <f t="shared" si="12"/>
        <v>448691</v>
      </c>
      <c r="D58" s="137">
        <f t="shared" si="12"/>
        <v>448610</v>
      </c>
      <c r="E58" s="137">
        <f t="shared" si="12"/>
        <v>117874</v>
      </c>
      <c r="F58" s="137">
        <f t="shared" si="12"/>
        <v>172126</v>
      </c>
      <c r="G58" s="130">
        <f t="shared" si="12"/>
        <v>5.318200328374755</v>
      </c>
    </row>
    <row r="59" spans="1:7" s="123" customFormat="1">
      <c r="A59" s="131" t="s">
        <v>243</v>
      </c>
      <c r="B59" s="132">
        <f>'[1]Transporta būvju uzt. un rem'!D18</f>
        <v>97016</v>
      </c>
      <c r="C59" s="132">
        <f>'[1]Transporta būvju uzt. un rem'!E18</f>
        <v>100673</v>
      </c>
      <c r="D59" s="132">
        <f>'[1]Transporta būvju uzt. un rem'!F18</f>
        <v>100625</v>
      </c>
      <c r="E59" s="132">
        <f>'[1]Transporta būvju uzt. un rem'!G18</f>
        <v>107799</v>
      </c>
      <c r="F59" s="132">
        <f>'[1]Transporta būvju uzt. un rem'!H18</f>
        <v>107799</v>
      </c>
      <c r="G59" s="133">
        <f>SUM(F59/$F$359*100)</f>
        <v>3.3306802993067297</v>
      </c>
    </row>
    <row r="60" spans="1:7" s="123" customFormat="1" ht="27" customHeight="1">
      <c r="A60" s="131" t="s">
        <v>244</v>
      </c>
      <c r="B60" s="132">
        <f>'[1]Transporta būvju uzt. un rem'!D23</f>
        <v>0</v>
      </c>
      <c r="C60" s="132">
        <f>'[1]Transporta būvju uzt. un rem'!E23</f>
        <v>20</v>
      </c>
      <c r="D60" s="132">
        <f>'[1]Transporta būvju uzt. un rem'!F23</f>
        <v>7</v>
      </c>
      <c r="E60" s="132">
        <f>'[1]Transporta būvju uzt. un rem'!G23</f>
        <v>15</v>
      </c>
      <c r="F60" s="132">
        <f>'[1]Transporta būvju uzt. un rem'!H23</f>
        <v>15</v>
      </c>
      <c r="G60" s="133">
        <f>SUM(F60/$F$359*100)</f>
        <v>4.6345703104482369E-4</v>
      </c>
    </row>
    <row r="61" spans="1:7" s="123" customFormat="1" ht="18" customHeight="1">
      <c r="A61" s="131" t="s">
        <v>262</v>
      </c>
      <c r="B61" s="132">
        <f>'[1]Transporta būvju uzt. un rem'!D26</f>
        <v>20</v>
      </c>
      <c r="C61" s="132">
        <f>'[1]Transporta būvju uzt. un rem'!E26</f>
        <v>20</v>
      </c>
      <c r="D61" s="132">
        <f>'[1]Transporta būvju uzt. un rem'!F26</f>
        <v>0</v>
      </c>
      <c r="E61" s="132">
        <f>'[1]Transporta būvju uzt. un rem'!G26</f>
        <v>60</v>
      </c>
      <c r="F61" s="132">
        <f>'[1]Transporta būvju uzt. un rem'!H26</f>
        <v>60</v>
      </c>
      <c r="G61" s="133">
        <f>SUM(F61/$F$359*100)</f>
        <v>1.8538281241792947E-3</v>
      </c>
    </row>
    <row r="62" spans="1:7" s="123" customFormat="1">
      <c r="A62" s="131" t="s">
        <v>256</v>
      </c>
      <c r="B62" s="132">
        <f>'[1]Transporta būvju uzt. un rem'!D28</f>
        <v>0</v>
      </c>
      <c r="C62" s="132">
        <f>'[1]Transporta būvju uzt. un rem'!E28</f>
        <v>347978</v>
      </c>
      <c r="D62" s="132">
        <f>'[1]Transporta būvju uzt. un rem'!F28</f>
        <v>347978</v>
      </c>
      <c r="E62" s="132">
        <f>'[1]Transporta būvju uzt. un rem'!G28</f>
        <v>10000</v>
      </c>
      <c r="F62" s="132">
        <f>'[1]Transporta būvju uzt. un rem'!H28</f>
        <v>64252</v>
      </c>
      <c r="G62" s="133">
        <f>SUM(F62/$F$359*100)</f>
        <v>1.985202743912801</v>
      </c>
    </row>
    <row r="63" spans="1:7" s="123" customFormat="1" ht="25.5">
      <c r="A63" s="128" t="s">
        <v>263</v>
      </c>
      <c r="B63" s="135">
        <f t="shared" ref="B63:G63" si="13">SUM(B64:B66)</f>
        <v>0</v>
      </c>
      <c r="C63" s="135">
        <f t="shared" si="13"/>
        <v>0</v>
      </c>
      <c r="D63" s="135">
        <f t="shared" si="13"/>
        <v>0</v>
      </c>
      <c r="E63" s="135">
        <f t="shared" si="13"/>
        <v>106723</v>
      </c>
      <c r="F63" s="135">
        <f t="shared" si="13"/>
        <v>106723</v>
      </c>
      <c r="G63" s="130">
        <f t="shared" si="13"/>
        <v>3.2974349816131143</v>
      </c>
    </row>
    <row r="64" spans="1:7" s="123" customFormat="1">
      <c r="A64" s="131" t="s">
        <v>243</v>
      </c>
      <c r="B64" s="132">
        <v>0</v>
      </c>
      <c r="C64" s="132">
        <v>0</v>
      </c>
      <c r="D64" s="132">
        <v>0</v>
      </c>
      <c r="E64" s="132">
        <v>54723</v>
      </c>
      <c r="F64" s="132">
        <v>54723</v>
      </c>
      <c r="G64" s="133">
        <f>SUM(F64/$F$359*100)</f>
        <v>1.6907839406577259</v>
      </c>
    </row>
    <row r="65" spans="1:12" s="123" customFormat="1" ht="25.5">
      <c r="A65" s="131" t="s">
        <v>244</v>
      </c>
      <c r="B65" s="132">
        <v>0</v>
      </c>
      <c r="C65" s="132">
        <v>0</v>
      </c>
      <c r="D65" s="132">
        <v>0</v>
      </c>
      <c r="E65" s="132">
        <v>2000</v>
      </c>
      <c r="F65" s="132">
        <v>2000</v>
      </c>
      <c r="G65" s="133">
        <f>SUM(F65/$F$359*100)</f>
        <v>6.1794270805976492E-2</v>
      </c>
    </row>
    <row r="66" spans="1:12" s="123" customFormat="1">
      <c r="A66" s="131" t="s">
        <v>256</v>
      </c>
      <c r="B66" s="132">
        <v>0</v>
      </c>
      <c r="C66" s="132">
        <v>0</v>
      </c>
      <c r="D66" s="132">
        <v>0</v>
      </c>
      <c r="E66" s="132">
        <f>'[1]ceļu fonds 2020'!E31</f>
        <v>50000</v>
      </c>
      <c r="F66" s="132">
        <v>50000</v>
      </c>
      <c r="G66" s="133">
        <f>SUM(F66/$F$359*100)</f>
        <v>1.5448567701494123</v>
      </c>
    </row>
    <row r="67" spans="1:12" s="123" customFormat="1" ht="38.25" customHeight="1">
      <c r="A67" s="127" t="s">
        <v>116</v>
      </c>
      <c r="B67" s="127" t="s">
        <v>117</v>
      </c>
      <c r="C67" s="127" t="s">
        <v>13</v>
      </c>
      <c r="D67" s="127" t="s">
        <v>14</v>
      </c>
      <c r="E67" s="23" t="s">
        <v>15</v>
      </c>
      <c r="F67" s="23" t="s">
        <v>16</v>
      </c>
      <c r="G67" s="127" t="s">
        <v>239</v>
      </c>
      <c r="J67" s="4"/>
      <c r="K67" s="68"/>
      <c r="L67" s="68"/>
    </row>
    <row r="68" spans="1:12" s="123" customFormat="1" ht="16.5" customHeight="1">
      <c r="A68" s="128" t="s">
        <v>264</v>
      </c>
      <c r="B68" s="129">
        <f t="shared" ref="B68:G68" si="14">SUM(B69:B70)</f>
        <v>140</v>
      </c>
      <c r="C68" s="129">
        <f t="shared" si="14"/>
        <v>140</v>
      </c>
      <c r="D68" s="129">
        <f t="shared" si="14"/>
        <v>114</v>
      </c>
      <c r="E68" s="129">
        <f t="shared" si="14"/>
        <v>120</v>
      </c>
      <c r="F68" s="129">
        <f t="shared" si="14"/>
        <v>120</v>
      </c>
      <c r="G68" s="130">
        <f t="shared" si="14"/>
        <v>3.7076562483585895E-3</v>
      </c>
    </row>
    <row r="69" spans="1:12" s="123" customFormat="1" ht="17.25" customHeight="1">
      <c r="A69" s="131" t="s">
        <v>243</v>
      </c>
      <c r="B69" s="139">
        <f>'[1]publiskais internets'!D22</f>
        <v>120</v>
      </c>
      <c r="C69" s="139">
        <f>'[1]publiskais internets'!E22</f>
        <v>120</v>
      </c>
      <c r="D69" s="139">
        <f>'[1]publiskais internets'!F22</f>
        <v>114</v>
      </c>
      <c r="E69" s="139">
        <f>'[1]publiskais internets'!G22</f>
        <v>120</v>
      </c>
      <c r="F69" s="139">
        <v>120</v>
      </c>
      <c r="G69" s="133">
        <f>SUM(F69/$F$359*100)</f>
        <v>3.7076562483585895E-3</v>
      </c>
    </row>
    <row r="70" spans="1:12" s="123" customFormat="1" ht="24.75" customHeight="1">
      <c r="A70" s="131" t="s">
        <v>244</v>
      </c>
      <c r="B70" s="139">
        <f>'[1]publiskais internets'!D24</f>
        <v>20</v>
      </c>
      <c r="C70" s="139">
        <f>'[1]publiskais internets'!E24</f>
        <v>20</v>
      </c>
      <c r="D70" s="139">
        <f>'[1]publiskais internets'!F24</f>
        <v>0</v>
      </c>
      <c r="E70" s="139">
        <f>'[1]publiskais internets'!G24</f>
        <v>0</v>
      </c>
      <c r="F70" s="139">
        <v>0</v>
      </c>
      <c r="G70" s="133">
        <f>SUM(F70/$F$359*100)</f>
        <v>0</v>
      </c>
    </row>
    <row r="71" spans="1:12" s="123" customFormat="1" ht="15.75" customHeight="1">
      <c r="A71" s="128" t="s">
        <v>134</v>
      </c>
      <c r="B71" s="129">
        <f t="shared" ref="B71:G71" si="15">SUM(B72:B78)</f>
        <v>6357</v>
      </c>
      <c r="C71" s="129">
        <f t="shared" si="15"/>
        <v>6718</v>
      </c>
      <c r="D71" s="129">
        <f t="shared" si="15"/>
        <v>4358</v>
      </c>
      <c r="E71" s="129">
        <f t="shared" si="15"/>
        <v>15303</v>
      </c>
      <c r="F71" s="129">
        <f t="shared" si="15"/>
        <v>15303</v>
      </c>
      <c r="G71" s="130">
        <f t="shared" si="15"/>
        <v>0.47281886307192916</v>
      </c>
    </row>
    <row r="72" spans="1:12" s="123" customFormat="1" ht="14.25" customHeight="1">
      <c r="A72" s="131" t="s">
        <v>240</v>
      </c>
      <c r="B72" s="132">
        <f>'[1]tūrisma un kultūrv.mant.centrs'!D22</f>
        <v>837</v>
      </c>
      <c r="C72" s="132">
        <f>'[1]tūrisma un kultūrv.mant.centrs'!E22</f>
        <v>837</v>
      </c>
      <c r="D72" s="132">
        <f>'[1]tūrisma un kultūrv.mant.centrs'!F22</f>
        <v>100</v>
      </c>
      <c r="E72" s="132">
        <f>'[1]tūrisma un kultūrv.mant.centrs'!G22</f>
        <v>1322</v>
      </c>
      <c r="F72" s="132">
        <v>1322</v>
      </c>
      <c r="G72" s="133">
        <f>SUM(F72/$F$359*100)</f>
        <v>4.0846013002750467E-2</v>
      </c>
    </row>
    <row r="73" spans="1:12" s="123" customFormat="1" ht="27" customHeight="1">
      <c r="A73" s="131" t="s">
        <v>241</v>
      </c>
      <c r="B73" s="132">
        <f>'[1]tūrisma un kultūrv.mant.centrs'!D27</f>
        <v>145</v>
      </c>
      <c r="C73" s="132">
        <f>'[1]tūrisma un kultūrv.mant.centrs'!E27</f>
        <v>145</v>
      </c>
      <c r="D73" s="132">
        <f>'[1]tūrisma un kultūrv.mant.centrs'!F27</f>
        <v>0</v>
      </c>
      <c r="E73" s="132">
        <f>'[1]tūrisma un kultūrv.mant.centrs'!G27</f>
        <v>319</v>
      </c>
      <c r="F73" s="132">
        <v>319</v>
      </c>
      <c r="G73" s="133">
        <f t="shared" ref="G73:G78" si="16">SUM(F73/$F$359*100)</f>
        <v>9.856186193553251E-3</v>
      </c>
    </row>
    <row r="74" spans="1:12" s="123" customFormat="1" ht="14.25" customHeight="1">
      <c r="A74" s="131" t="s">
        <v>242</v>
      </c>
      <c r="B74" s="132">
        <f>'[1]tūrisma un kultūrv.mant.centrs'!D32</f>
        <v>194</v>
      </c>
      <c r="C74" s="132">
        <f>'[1]tūrisma un kultūrv.mant.centrs'!E32</f>
        <v>194</v>
      </c>
      <c r="D74" s="132">
        <f>'[1]tūrisma un kultūrv.mant.centrs'!F32</f>
        <v>60</v>
      </c>
      <c r="E74" s="132">
        <f>'[1]tūrisma un kultūrv.mant.centrs'!G32</f>
        <v>254</v>
      </c>
      <c r="F74" s="132">
        <v>254</v>
      </c>
      <c r="G74" s="133">
        <f t="shared" si="16"/>
        <v>7.8478723923590139E-3</v>
      </c>
    </row>
    <row r="75" spans="1:12" s="123" customFormat="1" ht="14.25" customHeight="1">
      <c r="A75" s="131" t="s">
        <v>243</v>
      </c>
      <c r="B75" s="132">
        <f>'[1]tūrisma un kultūrv.mant.centrs'!D38</f>
        <v>2270</v>
      </c>
      <c r="C75" s="132">
        <f>'[1]tūrisma un kultūrv.mant.centrs'!E38</f>
        <v>2811</v>
      </c>
      <c r="D75" s="132">
        <f>'[1]tūrisma un kultūrv.mant.centrs'!F38</f>
        <v>2706</v>
      </c>
      <c r="E75" s="132">
        <f>'[1]tūrisma un kultūrv.mant.centrs'!G38</f>
        <v>2991</v>
      </c>
      <c r="F75" s="132">
        <v>2991</v>
      </c>
      <c r="G75" s="133">
        <f t="shared" si="16"/>
        <v>9.2413331990337841E-2</v>
      </c>
    </row>
    <row r="76" spans="1:12" s="123" customFormat="1" ht="29.25" customHeight="1">
      <c r="A76" s="131" t="s">
        <v>244</v>
      </c>
      <c r="B76" s="132">
        <f>'[1]tūrisma un kultūrv.mant.centrs'!D57</f>
        <v>2911</v>
      </c>
      <c r="C76" s="132">
        <f>'[1]tūrisma un kultūrv.mant.centrs'!E57</f>
        <v>2731</v>
      </c>
      <c r="D76" s="132">
        <f>'[1]tūrisma un kultūrv.mant.centrs'!F57</f>
        <v>1492</v>
      </c>
      <c r="E76" s="132">
        <f>'[1]tūrisma un kultūrv.mant.centrs'!G57</f>
        <v>10417</v>
      </c>
      <c r="F76" s="132">
        <v>10417</v>
      </c>
      <c r="G76" s="133">
        <f t="shared" si="16"/>
        <v>0.3218554594929286</v>
      </c>
    </row>
    <row r="77" spans="1:12" s="123" customFormat="1" ht="14.25" customHeight="1">
      <c r="A77" s="131" t="s">
        <v>246</v>
      </c>
      <c r="B77" s="132">
        <f>'[1]tūrisma un kultūrv.mant.centrs'!D67</f>
        <v>0</v>
      </c>
      <c r="C77" s="132">
        <f>'[1]tūrisma un kultūrv.mant.centrs'!E67</f>
        <v>0</v>
      </c>
      <c r="D77" s="132">
        <f>'[1]tūrisma un kultūrv.mant.centrs'!F67</f>
        <v>0</v>
      </c>
      <c r="E77" s="132">
        <f>'[1]tūrisma un kultūrv.mant.centrs'!G67</f>
        <v>0</v>
      </c>
      <c r="F77" s="132">
        <v>0</v>
      </c>
      <c r="G77" s="133">
        <f t="shared" si="16"/>
        <v>0</v>
      </c>
    </row>
    <row r="78" spans="1:12" s="123" customFormat="1" ht="14.25" customHeight="1">
      <c r="A78" s="131" t="s">
        <v>256</v>
      </c>
      <c r="B78" s="132">
        <f>'[1]tūrisma un kultūrv.mant.centrs'!D69</f>
        <v>0</v>
      </c>
      <c r="C78" s="132">
        <f>'[1]tūrisma un kultūrv.mant.centrs'!E69</f>
        <v>0</v>
      </c>
      <c r="D78" s="132">
        <f>'[1]tūrisma un kultūrv.mant.centrs'!F69</f>
        <v>0</v>
      </c>
      <c r="E78" s="132">
        <f>'[1]tūrisma un kultūrv.mant.centrs'!G69</f>
        <v>0</v>
      </c>
      <c r="F78" s="132">
        <v>0</v>
      </c>
      <c r="G78" s="133">
        <f t="shared" si="16"/>
        <v>0</v>
      </c>
    </row>
    <row r="79" spans="1:12" s="123" customFormat="1" ht="13.5" customHeight="1">
      <c r="A79" s="128" t="s">
        <v>127</v>
      </c>
      <c r="B79" s="129">
        <f t="shared" ref="B79:G79" si="17">SUM(B80:B83)</f>
        <v>18706</v>
      </c>
      <c r="C79" s="129">
        <f t="shared" si="17"/>
        <v>25052</v>
      </c>
      <c r="D79" s="129">
        <f t="shared" si="17"/>
        <v>23045</v>
      </c>
      <c r="E79" s="129">
        <f t="shared" si="17"/>
        <v>16411</v>
      </c>
      <c r="F79" s="129">
        <f t="shared" si="17"/>
        <v>16411</v>
      </c>
      <c r="G79" s="130">
        <f t="shared" si="17"/>
        <v>0.50705288909844015</v>
      </c>
    </row>
    <row r="80" spans="1:12" s="123" customFormat="1" ht="13.5" customHeight="1">
      <c r="A80" s="131" t="s">
        <v>240</v>
      </c>
      <c r="B80" s="132">
        <f>[1]nodarbinātība!D20</f>
        <v>1800</v>
      </c>
      <c r="C80" s="132">
        <f>[1]nodarbinātība!E20</f>
        <v>6906</v>
      </c>
      <c r="D80" s="132">
        <f>[1]nodarbinātība!F20</f>
        <v>6886</v>
      </c>
      <c r="E80" s="132">
        <f>[1]nodarbinātība!G20</f>
        <v>1800</v>
      </c>
      <c r="F80" s="132">
        <v>1800</v>
      </c>
      <c r="G80" s="133">
        <f>SUM(F80/$F$359*100)</f>
        <v>5.5614843725378844E-2</v>
      </c>
    </row>
    <row r="81" spans="1:7" s="123" customFormat="1" ht="25.5" customHeight="1">
      <c r="A81" s="131" t="s">
        <v>241</v>
      </c>
      <c r="B81" s="132">
        <f>[1]nodarbinātība!D23</f>
        <v>0</v>
      </c>
      <c r="C81" s="132">
        <f>[1]nodarbinātība!E23</f>
        <v>1240</v>
      </c>
      <c r="D81" s="132">
        <f>[1]nodarbinātība!F23</f>
        <v>1240</v>
      </c>
      <c r="E81" s="132">
        <f>[1]nodarbinātība!G23</f>
        <v>0</v>
      </c>
      <c r="F81" s="132">
        <v>0</v>
      </c>
      <c r="G81" s="133">
        <f>SUM(F81/$F$359*100)</f>
        <v>0</v>
      </c>
    </row>
    <row r="82" spans="1:7" s="123" customFormat="1" ht="13.5" customHeight="1">
      <c r="A82" s="131" t="s">
        <v>248</v>
      </c>
      <c r="B82" s="132">
        <f>[1]nodarbinātība!D25</f>
        <v>16800</v>
      </c>
      <c r="C82" s="132">
        <f>[1]nodarbinātība!E25</f>
        <v>16800</v>
      </c>
      <c r="D82" s="132">
        <f>[1]nodarbinātība!F25</f>
        <v>14813</v>
      </c>
      <c r="E82" s="132">
        <f>[1]nodarbinātība!G25</f>
        <v>14412</v>
      </c>
      <c r="F82" s="132">
        <v>14412</v>
      </c>
      <c r="G82" s="133">
        <f>SUM(F82/$F$359*100)</f>
        <v>0.44528951542786666</v>
      </c>
    </row>
    <row r="83" spans="1:7" s="123" customFormat="1" ht="13.5" customHeight="1">
      <c r="A83" s="131" t="s">
        <v>265</v>
      </c>
      <c r="B83" s="132">
        <f>[1]nodarbinātība!D28</f>
        <v>106</v>
      </c>
      <c r="C83" s="132">
        <f>[1]nodarbinātība!E28</f>
        <v>106</v>
      </c>
      <c r="D83" s="132">
        <f>[1]nodarbinātība!F28</f>
        <v>106</v>
      </c>
      <c r="E83" s="132">
        <f>[1]nodarbinātība!G28</f>
        <v>199</v>
      </c>
      <c r="F83" s="132">
        <v>199</v>
      </c>
      <c r="G83" s="133">
        <f>SUM(F83/$F$359*100)</f>
        <v>6.1485299451946611E-3</v>
      </c>
    </row>
    <row r="84" spans="1:7" s="123" customFormat="1" ht="18.75" customHeight="1">
      <c r="A84" s="128" t="s">
        <v>266</v>
      </c>
      <c r="B84" s="145">
        <f t="shared" ref="B84:G84" si="18">SUM(B85:B86)</f>
        <v>1440</v>
      </c>
      <c r="C84" s="145">
        <f t="shared" si="18"/>
        <v>1440</v>
      </c>
      <c r="D84" s="145">
        <f t="shared" si="18"/>
        <v>1072</v>
      </c>
      <c r="E84" s="145">
        <f t="shared" si="18"/>
        <v>1182</v>
      </c>
      <c r="F84" s="145">
        <f t="shared" si="18"/>
        <v>1182</v>
      </c>
      <c r="G84" s="130">
        <f t="shared" si="18"/>
        <v>3.6520414046332106E-2</v>
      </c>
    </row>
    <row r="85" spans="1:7" s="123" customFormat="1" ht="13.5" customHeight="1">
      <c r="A85" s="131" t="s">
        <v>243</v>
      </c>
      <c r="B85" s="132">
        <f>'[1]Amatnieku centrs'!D20</f>
        <v>1440</v>
      </c>
      <c r="C85" s="132">
        <f>'[1]Amatnieku centrs'!E20</f>
        <v>1440</v>
      </c>
      <c r="D85" s="132">
        <f>'[1]Amatnieku centrs'!F20</f>
        <v>1072</v>
      </c>
      <c r="E85" s="132">
        <f>'[1]Amatnieku centrs'!G20</f>
        <v>1182</v>
      </c>
      <c r="F85" s="132">
        <v>1182</v>
      </c>
      <c r="G85" s="133">
        <f>SUM(F85/$F$359*100)</f>
        <v>3.6520414046332106E-2</v>
      </c>
    </row>
    <row r="86" spans="1:7" s="123" customFormat="1" ht="26.25" customHeight="1">
      <c r="A86" s="131" t="s">
        <v>244</v>
      </c>
      <c r="B86" s="132">
        <f>'[1]Amatnieku centrs'!D26</f>
        <v>0</v>
      </c>
      <c r="C86" s="132">
        <f>'[1]Amatnieku centrs'!E26</f>
        <v>0</v>
      </c>
      <c r="D86" s="132">
        <f>'[1]Amatnieku centrs'!F26</f>
        <v>0</v>
      </c>
      <c r="E86" s="132">
        <f>'[1]Amatnieku centrs'!G26</f>
        <v>0</v>
      </c>
      <c r="F86" s="132">
        <v>0</v>
      </c>
      <c r="G86" s="133">
        <f>SUM(F86/$F$359*100)</f>
        <v>0</v>
      </c>
    </row>
    <row r="87" spans="1:7" s="123" customFormat="1" ht="14.25" customHeight="1">
      <c r="A87" s="128" t="s">
        <v>137</v>
      </c>
      <c r="B87" s="135">
        <f t="shared" ref="B87:G87" si="19">SUM(B88:B89)</f>
        <v>8200</v>
      </c>
      <c r="C87" s="135">
        <f t="shared" si="19"/>
        <v>2344</v>
      </c>
      <c r="D87" s="135">
        <f t="shared" si="19"/>
        <v>200</v>
      </c>
      <c r="E87" s="135">
        <f t="shared" si="19"/>
        <v>8500</v>
      </c>
      <c r="F87" s="135">
        <f t="shared" si="19"/>
        <v>8500</v>
      </c>
      <c r="G87" s="130">
        <f t="shared" si="19"/>
        <v>0.26262565092540008</v>
      </c>
    </row>
    <row r="88" spans="1:7" s="123" customFormat="1" ht="14.25" customHeight="1">
      <c r="A88" s="131" t="s">
        <v>267</v>
      </c>
      <c r="B88" s="132">
        <f>'[1]Atbalsts uzņēmējdarbībai'!D16</f>
        <v>8000</v>
      </c>
      <c r="C88" s="132">
        <f>'[1]Atbalsts uzņēmējdarbībai'!E16</f>
        <v>2144</v>
      </c>
      <c r="D88" s="132">
        <f>'[1]Atbalsts uzņēmējdarbībai'!F16</f>
        <v>0</v>
      </c>
      <c r="E88" s="132">
        <f>'[1]Atbalsts uzņēmējdarbībai'!G16</f>
        <v>8000</v>
      </c>
      <c r="F88" s="132">
        <v>8000</v>
      </c>
      <c r="G88" s="133">
        <f>SUM(F88/$F$359*100)</f>
        <v>0.24717708322390597</v>
      </c>
    </row>
    <row r="89" spans="1:7" s="123" customFormat="1" ht="14.25" customHeight="1">
      <c r="A89" s="131" t="s">
        <v>248</v>
      </c>
      <c r="B89" s="132">
        <f>'[1]Atbalsts uzņēmējdarbībai'!D18</f>
        <v>200</v>
      </c>
      <c r="C89" s="132">
        <f>'[1]Atbalsts uzņēmējdarbībai'!E18</f>
        <v>200</v>
      </c>
      <c r="D89" s="132">
        <f>'[1]Atbalsts uzņēmējdarbībai'!F18</f>
        <v>200</v>
      </c>
      <c r="E89" s="132">
        <f>'[1]Atbalsts uzņēmējdarbībai'!G18</f>
        <v>500</v>
      </c>
      <c r="F89" s="132">
        <v>500</v>
      </c>
      <c r="G89" s="133">
        <f>SUM(F89/$F$359*100)</f>
        <v>1.5448567701494123E-2</v>
      </c>
    </row>
    <row r="90" spans="1:7" s="123" customFormat="1" ht="17.25" customHeight="1">
      <c r="A90" s="141" t="s">
        <v>138</v>
      </c>
      <c r="B90" s="146">
        <f t="shared" ref="B90:G90" si="20">SUM(B41,B45,B47,B50,B53,B58,B63,B68,B71,B79,B84,B87)</f>
        <v>143714</v>
      </c>
      <c r="C90" s="146">
        <f t="shared" si="20"/>
        <v>695396</v>
      </c>
      <c r="D90" s="146">
        <f t="shared" si="20"/>
        <v>685638</v>
      </c>
      <c r="E90" s="146">
        <f t="shared" si="20"/>
        <v>272812</v>
      </c>
      <c r="F90" s="146">
        <f t="shared" si="20"/>
        <v>327284</v>
      </c>
      <c r="G90" s="147">
        <f t="shared" si="20"/>
        <v>10.112138063231606</v>
      </c>
    </row>
    <row r="91" spans="1:7" s="123" customFormat="1" ht="17.25" customHeight="1">
      <c r="A91" s="128" t="s">
        <v>268</v>
      </c>
      <c r="B91" s="145">
        <f t="shared" ref="B91:G91" si="21">SUM(B92:B94)</f>
        <v>0</v>
      </c>
      <c r="C91" s="145">
        <f t="shared" si="21"/>
        <v>0</v>
      </c>
      <c r="D91" s="145">
        <f t="shared" si="21"/>
        <v>0</v>
      </c>
      <c r="E91" s="145">
        <f t="shared" si="21"/>
        <v>8413</v>
      </c>
      <c r="F91" s="145">
        <f t="shared" si="21"/>
        <v>8413</v>
      </c>
      <c r="G91" s="130">
        <f t="shared" si="21"/>
        <v>0.25993760014534012</v>
      </c>
    </row>
    <row r="92" spans="1:7" s="123" customFormat="1" ht="17.25" customHeight="1">
      <c r="A92" s="131" t="s">
        <v>243</v>
      </c>
      <c r="B92" s="148">
        <f>'[1]dabas resursi 2020'!B19</f>
        <v>0</v>
      </c>
      <c r="C92" s="148">
        <f>'[1]dabas resursi 2020'!C19</f>
        <v>0</v>
      </c>
      <c r="D92" s="148">
        <f>'[1]dabas resursi 2020'!D19</f>
        <v>0</v>
      </c>
      <c r="E92" s="148">
        <f>'[1]dabas resursi 2020'!E19</f>
        <v>8413</v>
      </c>
      <c r="F92" s="148">
        <v>8413</v>
      </c>
      <c r="G92" s="133">
        <f>SUM(F92/$F$359*100)</f>
        <v>0.25993760014534012</v>
      </c>
    </row>
    <row r="93" spans="1:7" s="150" customFormat="1" ht="27.75" customHeight="1">
      <c r="A93" s="131" t="s">
        <v>244</v>
      </c>
      <c r="B93" s="149">
        <f>'[1]dabas resursi 2020'!B25</f>
        <v>0</v>
      </c>
      <c r="C93" s="149">
        <f>'[1]dabas resursi 2020'!C25</f>
        <v>0</v>
      </c>
      <c r="D93" s="149">
        <f>'[1]dabas resursi 2020'!D25</f>
        <v>0</v>
      </c>
      <c r="E93" s="149">
        <f>'[1]dabas resursi 2020'!E25</f>
        <v>0</v>
      </c>
      <c r="F93" s="149">
        <v>0</v>
      </c>
      <c r="G93" s="133">
        <f>SUM(F93/$F$359*100)</f>
        <v>0</v>
      </c>
    </row>
    <row r="94" spans="1:7" s="150" customFormat="1" ht="17.25" customHeight="1">
      <c r="A94" s="131" t="s">
        <v>256</v>
      </c>
      <c r="B94" s="149">
        <f>'[1]dabas resursi 2020'!B29</f>
        <v>0</v>
      </c>
      <c r="C94" s="149">
        <f>'[1]dabas resursi 2020'!C29</f>
        <v>0</v>
      </c>
      <c r="D94" s="149">
        <f>'[1]dabas resursi 2020'!D29</f>
        <v>0</v>
      </c>
      <c r="E94" s="149">
        <f>'[1]dabas resursi 2020'!E29</f>
        <v>0</v>
      </c>
      <c r="F94" s="149">
        <v>0</v>
      </c>
      <c r="G94" s="133">
        <f>SUM(F94/$F$359*100)</f>
        <v>0</v>
      </c>
    </row>
    <row r="95" spans="1:7" s="123" customFormat="1" ht="17.25" customHeight="1">
      <c r="A95" s="128" t="s">
        <v>269</v>
      </c>
      <c r="B95" s="145">
        <f>SUM(B96:B97)</f>
        <v>0</v>
      </c>
      <c r="C95" s="145">
        <f>SUM(C96:C97)</f>
        <v>1400</v>
      </c>
      <c r="D95" s="145">
        <f>SUM(D96:D97)</f>
        <v>780</v>
      </c>
      <c r="E95" s="145">
        <f>SUM(E96:E97)</f>
        <v>0</v>
      </c>
      <c r="F95" s="145">
        <v>0</v>
      </c>
      <c r="G95" s="130">
        <f>SUM(G96:G97)</f>
        <v>0</v>
      </c>
    </row>
    <row r="96" spans="1:7" s="123" customFormat="1" ht="17.25" customHeight="1">
      <c r="A96" s="131" t="s">
        <v>243</v>
      </c>
      <c r="B96" s="149">
        <f>'[1]Notekūdeņu apsaimniekošana'!D19</f>
        <v>0</v>
      </c>
      <c r="C96" s="149">
        <f>'[1]Notekūdeņu apsaimniekošana'!E19</f>
        <v>1380</v>
      </c>
      <c r="D96" s="149">
        <f>'[1]Notekūdeņu apsaimniekošana'!F19</f>
        <v>780</v>
      </c>
      <c r="E96" s="149">
        <f>'[1]Notekūdeņu apsaimniekošana'!G19</f>
        <v>0</v>
      </c>
      <c r="F96" s="149">
        <v>0</v>
      </c>
      <c r="G96" s="133">
        <f>SUM(F96/$F$359*100)</f>
        <v>0</v>
      </c>
    </row>
    <row r="97" spans="1:12" s="123" customFormat="1" ht="17.25" customHeight="1">
      <c r="A97" s="131" t="s">
        <v>245</v>
      </c>
      <c r="B97" s="149">
        <f>'[1]Notekūdeņu apsaimniekošana'!D21</f>
        <v>0</v>
      </c>
      <c r="C97" s="149">
        <f>'[1]Notekūdeņu apsaimniekošana'!E21</f>
        <v>20</v>
      </c>
      <c r="D97" s="149">
        <f>'[1]Notekūdeņu apsaimniekošana'!F21</f>
        <v>0</v>
      </c>
      <c r="E97" s="149">
        <f>'[1]Notekūdeņu apsaimniekošana'!G21</f>
        <v>0</v>
      </c>
      <c r="F97" s="149">
        <v>0</v>
      </c>
      <c r="G97" s="133">
        <f>SUM(F97/$F$359*100)</f>
        <v>0</v>
      </c>
    </row>
    <row r="98" spans="1:12" s="123" customFormat="1" ht="38.25" customHeight="1">
      <c r="A98" s="127" t="s">
        <v>116</v>
      </c>
      <c r="B98" s="127" t="s">
        <v>117</v>
      </c>
      <c r="C98" s="127" t="s">
        <v>13</v>
      </c>
      <c r="D98" s="127" t="s">
        <v>14</v>
      </c>
      <c r="E98" s="23" t="s">
        <v>15</v>
      </c>
      <c r="F98" s="23" t="s">
        <v>15</v>
      </c>
      <c r="G98" s="127" t="s">
        <v>239</v>
      </c>
      <c r="J98" s="4"/>
      <c r="K98" s="68"/>
      <c r="L98" s="68"/>
    </row>
    <row r="99" spans="1:12" s="151" customFormat="1" ht="17.25" customHeight="1">
      <c r="A99" s="141" t="s">
        <v>141</v>
      </c>
      <c r="B99" s="146">
        <f t="shared" ref="B99:G99" si="22">SUM(B91,B95)</f>
        <v>0</v>
      </c>
      <c r="C99" s="146">
        <f t="shared" si="22"/>
        <v>1400</v>
      </c>
      <c r="D99" s="146">
        <f t="shared" si="22"/>
        <v>780</v>
      </c>
      <c r="E99" s="146">
        <f t="shared" si="22"/>
        <v>8413</v>
      </c>
      <c r="F99" s="146">
        <f t="shared" si="22"/>
        <v>8413</v>
      </c>
      <c r="G99" s="147">
        <f t="shared" si="22"/>
        <v>0.25993760014534012</v>
      </c>
    </row>
    <row r="100" spans="1:12" s="123" customFormat="1" ht="15" customHeight="1">
      <c r="A100" s="128" t="s">
        <v>142</v>
      </c>
      <c r="B100" s="145">
        <f t="shared" ref="B100:G100" si="23">SUM(B101:B105)</f>
        <v>3025</v>
      </c>
      <c r="C100" s="145">
        <f t="shared" si="23"/>
        <v>3025</v>
      </c>
      <c r="D100" s="145">
        <f t="shared" si="23"/>
        <v>670</v>
      </c>
      <c r="E100" s="145">
        <f t="shared" si="23"/>
        <v>3240</v>
      </c>
      <c r="F100" s="145">
        <f t="shared" si="23"/>
        <v>3240</v>
      </c>
      <c r="G100" s="152">
        <f t="shared" si="23"/>
        <v>0.10010671870568191</v>
      </c>
    </row>
    <row r="101" spans="1:12" s="123" customFormat="1" ht="15" customHeight="1">
      <c r="A101" s="131" t="s">
        <v>240</v>
      </c>
      <c r="B101" s="149">
        <f>'[1]mājokļu uzturēšana'!D19</f>
        <v>0</v>
      </c>
      <c r="C101" s="149">
        <f>'[1]mājokļu uzturēšana'!E19</f>
        <v>0</v>
      </c>
      <c r="D101" s="149">
        <f>'[1]mājokļu uzturēšana'!F19</f>
        <v>0</v>
      </c>
      <c r="E101" s="149">
        <f>'[1]mājokļu uzturēšana'!G19</f>
        <v>200</v>
      </c>
      <c r="F101" s="149">
        <v>200</v>
      </c>
      <c r="G101" s="133">
        <f>SUM(F101/$F$359*100)</f>
        <v>6.1794270805976496E-3</v>
      </c>
    </row>
    <row r="102" spans="1:12" s="123" customFormat="1" ht="26.25" customHeight="1">
      <c r="A102" s="131" t="s">
        <v>241</v>
      </c>
      <c r="B102" s="149">
        <f>'[1]mājokļu uzturēšana'!D21</f>
        <v>0</v>
      </c>
      <c r="C102" s="149">
        <f>'[1]mājokļu uzturēšana'!E21</f>
        <v>0</v>
      </c>
      <c r="D102" s="149">
        <f>'[1]mājokļu uzturēšana'!F21</f>
        <v>0</v>
      </c>
      <c r="E102" s="149">
        <f>'[1]mājokļu uzturēšana'!G21</f>
        <v>48</v>
      </c>
      <c r="F102" s="149">
        <v>48</v>
      </c>
      <c r="G102" s="133">
        <f>SUM(F102/$F$359*100)</f>
        <v>1.4830624993434358E-3</v>
      </c>
      <c r="K102" s="104"/>
    </row>
    <row r="103" spans="1:12" s="123" customFormat="1" ht="15" customHeight="1">
      <c r="A103" s="131" t="s">
        <v>243</v>
      </c>
      <c r="B103" s="132">
        <f>'[1]mājokļu uzturēšana'!D23</f>
        <v>1025</v>
      </c>
      <c r="C103" s="132">
        <f>'[1]mājokļu uzturēšana'!E23</f>
        <v>1025</v>
      </c>
      <c r="D103" s="132">
        <f>'[1]mājokļu uzturēšana'!F23</f>
        <v>664</v>
      </c>
      <c r="E103" s="132">
        <f>'[1]mājokļu uzturēšana'!G23</f>
        <v>1992</v>
      </c>
      <c r="F103" s="132">
        <v>1992</v>
      </c>
      <c r="G103" s="133">
        <f>SUM(F103/$F$359*100)</f>
        <v>6.1547093722752584E-2</v>
      </c>
    </row>
    <row r="104" spans="1:12" s="123" customFormat="1" ht="26.25" customHeight="1">
      <c r="A104" s="131" t="s">
        <v>244</v>
      </c>
      <c r="B104" s="132">
        <f>'[1]mājokļu uzturēšana'!D29</f>
        <v>2000</v>
      </c>
      <c r="C104" s="132">
        <f>'[1]mājokļu uzturēšana'!E29</f>
        <v>2000</v>
      </c>
      <c r="D104" s="132">
        <f>'[1]mājokļu uzturēšana'!F29</f>
        <v>6</v>
      </c>
      <c r="E104" s="132">
        <f>'[1]mājokļu uzturēšana'!G29</f>
        <v>1000</v>
      </c>
      <c r="F104" s="132">
        <v>1000</v>
      </c>
      <c r="G104" s="133">
        <f>SUM(F104/$F$359*100)</f>
        <v>3.0897135402988246E-2</v>
      </c>
    </row>
    <row r="105" spans="1:12" s="123" customFormat="1" ht="15.75" customHeight="1">
      <c r="A105" s="131" t="s">
        <v>256</v>
      </c>
      <c r="B105" s="132">
        <f>'[1]mājokļu uzturēšana'!D35</f>
        <v>0</v>
      </c>
      <c r="C105" s="132">
        <f>'[1]mājokļu uzturēšana'!E35</f>
        <v>0</v>
      </c>
      <c r="D105" s="132">
        <f>'[1]mājokļu uzturēšana'!F35</f>
        <v>0</v>
      </c>
      <c r="E105" s="132">
        <f>'[1]mājokļu uzturēšana'!G35</f>
        <v>0</v>
      </c>
      <c r="F105" s="132">
        <v>0</v>
      </c>
      <c r="G105" s="133">
        <f>SUM(E105/$E$359*100)</f>
        <v>0</v>
      </c>
    </row>
    <row r="106" spans="1:12" s="123" customFormat="1" ht="15.75" customHeight="1">
      <c r="A106" s="128" t="s">
        <v>143</v>
      </c>
      <c r="B106" s="129">
        <f>SUM(B107:B107)</f>
        <v>7841</v>
      </c>
      <c r="C106" s="129">
        <f>SUM(C107:C107)</f>
        <v>7841</v>
      </c>
      <c r="D106" s="129">
        <f>SUM(D107:D107)</f>
        <v>7841</v>
      </c>
      <c r="E106" s="129">
        <f>SUM(E107:E107)</f>
        <v>0</v>
      </c>
      <c r="F106" s="129">
        <v>0</v>
      </c>
      <c r="G106" s="130">
        <f>G107</f>
        <v>0</v>
      </c>
    </row>
    <row r="107" spans="1:12" s="153" customFormat="1" ht="15.75" customHeight="1">
      <c r="A107" s="131" t="s">
        <v>246</v>
      </c>
      <c r="B107" s="139">
        <f>'[1]teritorijas plānoš un attīst'!D20</f>
        <v>7841</v>
      </c>
      <c r="C107" s="139">
        <f>'[1]teritorijas plānoš un attīst'!E20</f>
        <v>7841</v>
      </c>
      <c r="D107" s="139">
        <f>'[1]teritorijas plānoš un attīst'!F20</f>
        <v>7841</v>
      </c>
      <c r="E107" s="139">
        <f>'[1]teritorijas plānoš un attīst'!G20</f>
        <v>0</v>
      </c>
      <c r="F107" s="139">
        <v>0</v>
      </c>
      <c r="G107" s="133">
        <f>SUM(F107/$F$359*100)</f>
        <v>0</v>
      </c>
    </row>
    <row r="108" spans="1:12" s="123" customFormat="1" ht="15" customHeight="1">
      <c r="A108" s="128" t="s">
        <v>144</v>
      </c>
      <c r="B108" s="154">
        <f t="shared" ref="B108:G108" si="24">SUM(B109:B116)</f>
        <v>80080</v>
      </c>
      <c r="C108" s="154">
        <f t="shared" si="24"/>
        <v>86008</v>
      </c>
      <c r="D108" s="154">
        <f t="shared" si="24"/>
        <v>68704</v>
      </c>
      <c r="E108" s="154">
        <f t="shared" si="24"/>
        <v>99822</v>
      </c>
      <c r="F108" s="154">
        <f t="shared" si="24"/>
        <v>99822</v>
      </c>
      <c r="G108" s="130">
        <f t="shared" si="24"/>
        <v>3.0842138501970924</v>
      </c>
    </row>
    <row r="109" spans="1:12" s="123" customFormat="1" ht="15.75" customHeight="1">
      <c r="A109" s="131" t="s">
        <v>240</v>
      </c>
      <c r="B109" s="132">
        <f>'[1]teritorijas uzturēšana'!D18</f>
        <v>22250</v>
      </c>
      <c r="C109" s="132">
        <f>'[1]teritorijas uzturēšana'!E18</f>
        <v>23153</v>
      </c>
      <c r="D109" s="132">
        <f>'[1]teritorijas uzturēšana'!F18</f>
        <v>21550</v>
      </c>
      <c r="E109" s="132">
        <f>'[1]teritorijas uzturēšana'!G18</f>
        <v>25459</v>
      </c>
      <c r="F109" s="132">
        <v>25459</v>
      </c>
      <c r="G109" s="133">
        <f>SUM(F109/$F$359*100)</f>
        <v>0.78661017022467783</v>
      </c>
    </row>
    <row r="110" spans="1:12" s="123" customFormat="1" ht="27" customHeight="1">
      <c r="A110" s="131" t="s">
        <v>241</v>
      </c>
      <c r="B110" s="132">
        <f>'[1]teritorijas uzturēšana'!D22</f>
        <v>6810</v>
      </c>
      <c r="C110" s="132">
        <f>'[1]teritorijas uzturēšana'!E22</f>
        <v>7028</v>
      </c>
      <c r="D110" s="132">
        <f>'[1]teritorijas uzturēšana'!F22</f>
        <v>6504</v>
      </c>
      <c r="E110" s="132">
        <f>'[1]teritorijas uzturēšana'!G22</f>
        <v>7425</v>
      </c>
      <c r="F110" s="132">
        <v>7425</v>
      </c>
      <c r="G110" s="133">
        <f t="shared" ref="G110:G116" si="25">SUM(F110/$F$359*100)</f>
        <v>0.22941123036718772</v>
      </c>
    </row>
    <row r="111" spans="1:12" s="123" customFormat="1" ht="14.25" customHeight="1">
      <c r="A111" s="131" t="s">
        <v>242</v>
      </c>
      <c r="B111" s="132">
        <f>'[1]teritorijas uzturēšana'!D28</f>
        <v>213</v>
      </c>
      <c r="C111" s="132">
        <f>'[1]teritorijas uzturēšana'!E28</f>
        <v>213</v>
      </c>
      <c r="D111" s="132">
        <f>'[1]teritorijas uzturēšana'!F28</f>
        <v>121</v>
      </c>
      <c r="E111" s="132">
        <f>'[1]teritorijas uzturēšana'!G28</f>
        <v>816</v>
      </c>
      <c r="F111" s="132">
        <v>816</v>
      </c>
      <c r="G111" s="133">
        <f t="shared" si="25"/>
        <v>2.5212062488838408E-2</v>
      </c>
    </row>
    <row r="112" spans="1:12" s="123" customFormat="1" ht="14.25" customHeight="1">
      <c r="A112" s="131" t="s">
        <v>243</v>
      </c>
      <c r="B112" s="132">
        <f>'[1]teritorijas uzturēšana'!D32</f>
        <v>34299</v>
      </c>
      <c r="C112" s="132">
        <f>'[1]teritorijas uzturēšana'!E32</f>
        <v>36088</v>
      </c>
      <c r="D112" s="132">
        <f>'[1]teritorijas uzturēšana'!F32</f>
        <v>25724</v>
      </c>
      <c r="E112" s="132">
        <f>'[1]teritorijas uzturēšana'!G32</f>
        <v>40810</v>
      </c>
      <c r="F112" s="132">
        <v>40810</v>
      </c>
      <c r="G112" s="133">
        <f t="shared" si="25"/>
        <v>1.2609120957959503</v>
      </c>
    </row>
    <row r="113" spans="1:7" s="123" customFormat="1" ht="25.5" customHeight="1">
      <c r="A113" s="131" t="s">
        <v>244</v>
      </c>
      <c r="B113" s="132">
        <f>'[1]teritorijas uzturēšana'!D51</f>
        <v>14509</v>
      </c>
      <c r="C113" s="132">
        <f>'[1]teritorijas uzturēšana'!E51</f>
        <v>14209</v>
      </c>
      <c r="D113" s="132">
        <f>'[1]teritorijas uzturēšana'!F51</f>
        <v>9940</v>
      </c>
      <c r="E113" s="132">
        <f>'[1]teritorijas uzturēšana'!G51</f>
        <v>17240</v>
      </c>
      <c r="F113" s="132">
        <v>17240</v>
      </c>
      <c r="G113" s="133">
        <f t="shared" si="25"/>
        <v>0.53266661434751739</v>
      </c>
    </row>
    <row r="114" spans="1:7" s="123" customFormat="1">
      <c r="A114" s="131" t="s">
        <v>245</v>
      </c>
      <c r="B114" s="132">
        <f>'[1]teritorijas uzturēšana'!D61</f>
        <v>237</v>
      </c>
      <c r="C114" s="132">
        <f>'[1]teritorijas uzturēšana'!E61</f>
        <v>628</v>
      </c>
      <c r="D114" s="132">
        <f>'[1]teritorijas uzturēšana'!F61</f>
        <v>480</v>
      </c>
      <c r="E114" s="132">
        <f>'[1]teritorijas uzturēšana'!G61</f>
        <v>628</v>
      </c>
      <c r="F114" s="132">
        <v>628</v>
      </c>
      <c r="G114" s="133">
        <f t="shared" si="25"/>
        <v>1.9403401033076619E-2</v>
      </c>
    </row>
    <row r="115" spans="1:7" s="123" customFormat="1">
      <c r="A115" s="131" t="s">
        <v>256</v>
      </c>
      <c r="B115" s="132">
        <f>'[1]teritorijas uzturēšana'!D63</f>
        <v>1762</v>
      </c>
      <c r="C115" s="132">
        <f>'[1]teritorijas uzturēšana'!E63</f>
        <v>4689</v>
      </c>
      <c r="D115" s="132">
        <f>'[1]teritorijas uzturēšana'!F63</f>
        <v>4385</v>
      </c>
      <c r="E115" s="132">
        <f>'[1]teritorijas uzturēšana'!G63</f>
        <v>7444</v>
      </c>
      <c r="F115" s="132">
        <v>7444</v>
      </c>
      <c r="G115" s="133">
        <f t="shared" si="25"/>
        <v>0.22999827593984451</v>
      </c>
    </row>
    <row r="116" spans="1:7" s="123" customFormat="1">
      <c r="A116" s="131" t="s">
        <v>248</v>
      </c>
      <c r="B116" s="132">
        <f>'[1]teritorijas uzturēšana'!D69</f>
        <v>0</v>
      </c>
      <c r="C116" s="132">
        <f>'[1]teritorijas uzturēšana'!E69</f>
        <v>0</v>
      </c>
      <c r="D116" s="132">
        <f>'[1]teritorijas uzturēšana'!F69</f>
        <v>0</v>
      </c>
      <c r="E116" s="132">
        <f>'[1]teritorijas uzturēšana'!G69</f>
        <v>0</v>
      </c>
      <c r="F116" s="132">
        <v>0</v>
      </c>
      <c r="G116" s="133">
        <f t="shared" si="25"/>
        <v>0</v>
      </c>
    </row>
    <row r="117" spans="1:7" s="123" customFormat="1" ht="15" customHeight="1">
      <c r="A117" s="128" t="s">
        <v>145</v>
      </c>
      <c r="B117" s="129">
        <f t="shared" ref="B117:G117" si="26">SUM(B118:B119)</f>
        <v>720</v>
      </c>
      <c r="C117" s="129">
        <f t="shared" si="26"/>
        <v>1289</v>
      </c>
      <c r="D117" s="129">
        <f t="shared" si="26"/>
        <v>1255</v>
      </c>
      <c r="E117" s="129">
        <f t="shared" si="26"/>
        <v>665</v>
      </c>
      <c r="F117" s="129">
        <f t="shared" si="26"/>
        <v>665</v>
      </c>
      <c r="G117" s="130">
        <f t="shared" si="26"/>
        <v>2.0546595042987184E-2</v>
      </c>
    </row>
    <row r="118" spans="1:7" s="123" customFormat="1" ht="15" customHeight="1">
      <c r="A118" s="131" t="s">
        <v>243</v>
      </c>
      <c r="B118" s="132">
        <f>[1]Ūdensapgāde!D17</f>
        <v>720</v>
      </c>
      <c r="C118" s="132">
        <f>[1]Ūdensapgāde!E17</f>
        <v>1289</v>
      </c>
      <c r="D118" s="132">
        <f>[1]Ūdensapgāde!F17</f>
        <v>1255</v>
      </c>
      <c r="E118" s="132">
        <f>[1]Ūdensapgāde!G17</f>
        <v>665</v>
      </c>
      <c r="F118" s="132">
        <v>665</v>
      </c>
      <c r="G118" s="133">
        <f>SUM(F118/$F$359*100)</f>
        <v>2.0546595042987184E-2</v>
      </c>
    </row>
    <row r="119" spans="1:7" s="123" customFormat="1" ht="15" customHeight="1">
      <c r="A119" s="131" t="s">
        <v>256</v>
      </c>
      <c r="B119" s="132">
        <f>[1]Ūdensapgāde!D20</f>
        <v>0</v>
      </c>
      <c r="C119" s="132">
        <f>[1]Ūdensapgāde!E20</f>
        <v>0</v>
      </c>
      <c r="D119" s="132">
        <f>[1]Ūdensapgāde!F20</f>
        <v>0</v>
      </c>
      <c r="E119" s="132">
        <f>[1]Ūdensapgāde!G20</f>
        <v>0</v>
      </c>
      <c r="F119" s="132">
        <v>0</v>
      </c>
      <c r="G119" s="133">
        <f>SUM(F119/$F$359*100)</f>
        <v>0</v>
      </c>
    </row>
    <row r="120" spans="1:7" s="123" customFormat="1" ht="17.25" customHeight="1">
      <c r="A120" s="144" t="s">
        <v>270</v>
      </c>
      <c r="B120" s="137">
        <f t="shared" ref="B120:G120" si="27">SUM(B121:B125)</f>
        <v>4810</v>
      </c>
      <c r="C120" s="137">
        <f t="shared" si="27"/>
        <v>4810</v>
      </c>
      <c r="D120" s="137">
        <f t="shared" si="27"/>
        <v>1145</v>
      </c>
      <c r="E120" s="137">
        <f t="shared" si="27"/>
        <v>9558</v>
      </c>
      <c r="F120" s="137">
        <f t="shared" si="27"/>
        <v>12099</v>
      </c>
      <c r="G120" s="130">
        <f t="shared" si="27"/>
        <v>0.37382444124075481</v>
      </c>
    </row>
    <row r="121" spans="1:7" s="123" customFormat="1" ht="17.25" customHeight="1">
      <c r="A121" s="131" t="s">
        <v>240</v>
      </c>
      <c r="B121" s="132">
        <f>'[1]ielu apgaismošana'!D19</f>
        <v>0</v>
      </c>
      <c r="C121" s="132">
        <f>'[1]ielu apgaismošana'!E19</f>
        <v>0</v>
      </c>
      <c r="D121" s="132">
        <f>'[1]ielu apgaismošana'!F19</f>
        <v>0</v>
      </c>
      <c r="E121" s="132">
        <f>'[1]ielu apgaismošana'!G19</f>
        <v>200</v>
      </c>
      <c r="F121" s="132">
        <v>200</v>
      </c>
      <c r="G121" s="133">
        <f>SUM(F121/$F$359*100)</f>
        <v>6.1794270805976496E-3</v>
      </c>
    </row>
    <row r="122" spans="1:7" s="123" customFormat="1" ht="26.25" customHeight="1">
      <c r="A122" s="131" t="s">
        <v>241</v>
      </c>
      <c r="B122" s="132">
        <f>'[1]ielu apgaismošana'!D21</f>
        <v>0</v>
      </c>
      <c r="C122" s="132">
        <f>'[1]ielu apgaismošana'!E21</f>
        <v>0</v>
      </c>
      <c r="D122" s="132">
        <f>'[1]ielu apgaismošana'!F21</f>
        <v>0</v>
      </c>
      <c r="E122" s="132">
        <f>'[1]ielu apgaismošana'!G21</f>
        <v>48</v>
      </c>
      <c r="F122" s="132">
        <v>48</v>
      </c>
      <c r="G122" s="133">
        <f>SUM(F122/$F$359*100)</f>
        <v>1.4830624993434358E-3</v>
      </c>
    </row>
    <row r="123" spans="1:7" s="123" customFormat="1" ht="15" customHeight="1">
      <c r="A123" s="131" t="s">
        <v>243</v>
      </c>
      <c r="B123" s="132">
        <f>'[1]ielu apgaismošana'!D23</f>
        <v>310</v>
      </c>
      <c r="C123" s="132">
        <f>'[1]ielu apgaismošana'!E23</f>
        <v>310</v>
      </c>
      <c r="D123" s="132">
        <f>'[1]ielu apgaismošana'!F23</f>
        <v>1145</v>
      </c>
      <c r="E123" s="132">
        <f>'[1]ielu apgaismošana'!G23</f>
        <v>810</v>
      </c>
      <c r="F123" s="132">
        <v>810</v>
      </c>
      <c r="G123" s="133">
        <f>SUM(F123/$F$359*100)</f>
        <v>2.5026679676420482E-2</v>
      </c>
    </row>
    <row r="124" spans="1:7" s="123" customFormat="1" ht="29.25" customHeight="1">
      <c r="A124" s="131" t="s">
        <v>244</v>
      </c>
      <c r="B124" s="132">
        <f>'[1]ielu apgaismošana'!D29</f>
        <v>0</v>
      </c>
      <c r="C124" s="132">
        <f>'[1]ielu apgaismošana'!E29</f>
        <v>0</v>
      </c>
      <c r="D124" s="132">
        <f>'[1]ielu apgaismošana'!F29</f>
        <v>0</v>
      </c>
      <c r="E124" s="132">
        <f>'[1]ielu apgaismošana'!G29</f>
        <v>0</v>
      </c>
      <c r="F124" s="132">
        <v>0</v>
      </c>
      <c r="G124" s="133">
        <f>SUM(F124/$F$359*100)</f>
        <v>0</v>
      </c>
    </row>
    <row r="125" spans="1:7" s="123" customFormat="1" ht="15.75" customHeight="1">
      <c r="A125" s="131" t="s">
        <v>256</v>
      </c>
      <c r="B125" s="132">
        <f>'[1]ielu apgaismošana'!D33</f>
        <v>4500</v>
      </c>
      <c r="C125" s="132">
        <f>'[1]ielu apgaismošana'!E33</f>
        <v>4500</v>
      </c>
      <c r="D125" s="132">
        <f>'[1]ielu apgaismošana'!F33</f>
        <v>0</v>
      </c>
      <c r="E125" s="132">
        <f>'[1]ielu apgaismošana'!G33</f>
        <v>8500</v>
      </c>
      <c r="F125" s="132">
        <f>'[1]ielu apgaismošana'!H33</f>
        <v>11041</v>
      </c>
      <c r="G125" s="133">
        <f>SUM(F125/$F$359*100)</f>
        <v>0.34113527198439325</v>
      </c>
    </row>
    <row r="126" spans="1:7" s="123" customFormat="1" ht="15.75" customHeight="1">
      <c r="A126" s="128" t="s">
        <v>271</v>
      </c>
      <c r="B126" s="135">
        <f t="shared" ref="B126:G126" si="28">SUM(B127:B130)</f>
        <v>0</v>
      </c>
      <c r="C126" s="135">
        <f t="shared" si="28"/>
        <v>0</v>
      </c>
      <c r="D126" s="135">
        <f t="shared" si="28"/>
        <v>0</v>
      </c>
      <c r="E126" s="135">
        <f t="shared" si="28"/>
        <v>16800</v>
      </c>
      <c r="F126" s="135">
        <f t="shared" si="28"/>
        <v>16800</v>
      </c>
      <c r="G126" s="130">
        <f t="shared" si="28"/>
        <v>0.51907187477020256</v>
      </c>
    </row>
    <row r="127" spans="1:7" s="123" customFormat="1" ht="15.75" customHeight="1">
      <c r="A127" s="131" t="s">
        <v>243</v>
      </c>
      <c r="B127" s="132">
        <v>0</v>
      </c>
      <c r="C127" s="132">
        <v>0</v>
      </c>
      <c r="D127" s="132">
        <v>0</v>
      </c>
      <c r="E127" s="132">
        <v>16300</v>
      </c>
      <c r="F127" s="132">
        <v>16300</v>
      </c>
      <c r="G127" s="133">
        <f>SUM(F127/$F$359*100)</f>
        <v>0.50362330706870839</v>
      </c>
    </row>
    <row r="128" spans="1:7" s="123" customFormat="1" ht="26.25" customHeight="1">
      <c r="A128" s="131" t="s">
        <v>244</v>
      </c>
      <c r="B128" s="132">
        <v>0</v>
      </c>
      <c r="C128" s="132">
        <v>0</v>
      </c>
      <c r="D128" s="132">
        <v>0</v>
      </c>
      <c r="E128" s="132">
        <v>500</v>
      </c>
      <c r="F128" s="132">
        <v>500</v>
      </c>
      <c r="G128" s="133">
        <f>SUM(F128/$F$359*100)</f>
        <v>1.5448567701494123E-2</v>
      </c>
    </row>
    <row r="129" spans="1:12" s="123" customFormat="1" ht="38.25" customHeight="1">
      <c r="A129" s="127" t="s">
        <v>116</v>
      </c>
      <c r="B129" s="127" t="s">
        <v>117</v>
      </c>
      <c r="C129" s="127" t="s">
        <v>13</v>
      </c>
      <c r="D129" s="127" t="s">
        <v>14</v>
      </c>
      <c r="E129" s="23" t="s">
        <v>15</v>
      </c>
      <c r="F129" s="23" t="s">
        <v>16</v>
      </c>
      <c r="G129" s="127" t="s">
        <v>239</v>
      </c>
      <c r="J129" s="4"/>
      <c r="K129" s="68"/>
      <c r="L129" s="68"/>
    </row>
    <row r="130" spans="1:12" s="123" customFormat="1" ht="15.75" customHeight="1">
      <c r="A130" s="131" t="s">
        <v>256</v>
      </c>
      <c r="B130" s="132">
        <v>0</v>
      </c>
      <c r="C130" s="132">
        <v>0</v>
      </c>
      <c r="D130" s="132">
        <v>0</v>
      </c>
      <c r="E130" s="132">
        <v>0</v>
      </c>
      <c r="F130" s="132">
        <v>0</v>
      </c>
      <c r="G130" s="133">
        <f>SUM(F130/$F$359*100)</f>
        <v>0</v>
      </c>
    </row>
    <row r="131" spans="1:12" s="123" customFormat="1" ht="15.75" customHeight="1">
      <c r="A131" s="128" t="s">
        <v>148</v>
      </c>
      <c r="B131" s="129">
        <f t="shared" ref="B131:G131" si="29">SUM(B132:B137)</f>
        <v>96840</v>
      </c>
      <c r="C131" s="129">
        <f t="shared" si="29"/>
        <v>104294</v>
      </c>
      <c r="D131" s="129">
        <f t="shared" si="29"/>
        <v>104286</v>
      </c>
      <c r="E131" s="129">
        <f t="shared" si="29"/>
        <v>101209</v>
      </c>
      <c r="F131" s="129">
        <f t="shared" si="29"/>
        <v>102419</v>
      </c>
      <c r="G131" s="130">
        <f t="shared" si="29"/>
        <v>3.1644537108386532</v>
      </c>
    </row>
    <row r="132" spans="1:12" s="123" customFormat="1" ht="15.75" customHeight="1">
      <c r="A132" s="155" t="s">
        <v>240</v>
      </c>
      <c r="B132" s="132">
        <f>'[1]ēku apsaimniekošana'!D22</f>
        <v>20515</v>
      </c>
      <c r="C132" s="132">
        <f>'[1]ēku apsaimniekošana'!E22</f>
        <v>20832</v>
      </c>
      <c r="D132" s="132">
        <f>'[1]ēku apsaimniekošana'!F22</f>
        <v>20832</v>
      </c>
      <c r="E132" s="132">
        <f>'[1]ēku apsaimniekošana'!G22</f>
        <v>19859</v>
      </c>
      <c r="F132" s="132">
        <f>'[1]ēku apsaimniekošana'!H22</f>
        <v>19859</v>
      </c>
      <c r="G132" s="133">
        <f t="shared" ref="G132:G137" si="30">SUM(F132/$F$359*100)</f>
        <v>0.61358621196794361</v>
      </c>
    </row>
    <row r="133" spans="1:12" s="123" customFormat="1" ht="25.5" customHeight="1">
      <c r="A133" s="131" t="s">
        <v>241</v>
      </c>
      <c r="B133" s="132">
        <f>'[1]ēku apsaimniekošana'!D29</f>
        <v>5522</v>
      </c>
      <c r="C133" s="132">
        <f>'[1]ēku apsaimniekošana'!E29</f>
        <v>5886</v>
      </c>
      <c r="D133" s="132">
        <f>'[1]ēku apsaimniekošana'!F29</f>
        <v>5886</v>
      </c>
      <c r="E133" s="132">
        <f>'[1]ēku apsaimniekošana'!G29</f>
        <v>5766</v>
      </c>
      <c r="F133" s="132">
        <f>'[1]ēku apsaimniekošana'!H29</f>
        <v>5766</v>
      </c>
      <c r="G133" s="133">
        <f t="shared" si="30"/>
        <v>0.17815288273363025</v>
      </c>
    </row>
    <row r="134" spans="1:12" s="123" customFormat="1" ht="18" customHeight="1">
      <c r="A134" s="131" t="s">
        <v>242</v>
      </c>
      <c r="B134" s="132">
        <f>'[1]ēku apsaimniekošana'!D35</f>
        <v>0</v>
      </c>
      <c r="C134" s="132">
        <f>'[1]ēku apsaimniekošana'!E35</f>
        <v>6</v>
      </c>
      <c r="D134" s="132">
        <f>'[1]ēku apsaimniekošana'!F35</f>
        <v>6</v>
      </c>
      <c r="E134" s="132">
        <f>'[1]ēku apsaimniekošana'!G35</f>
        <v>16</v>
      </c>
      <c r="F134" s="132">
        <f>'[1]ēku apsaimniekošana'!H35</f>
        <v>32</v>
      </c>
      <c r="G134" s="133">
        <f t="shared" si="30"/>
        <v>9.8870833289562386E-4</v>
      </c>
    </row>
    <row r="135" spans="1:12" s="123" customFormat="1" ht="15.75" customHeight="1">
      <c r="A135" s="131" t="s">
        <v>243</v>
      </c>
      <c r="B135" s="132">
        <f>'[1]ēku apsaimniekošana'!D37</f>
        <v>6041</v>
      </c>
      <c r="C135" s="132">
        <f>'[1]ēku apsaimniekošana'!E37</f>
        <v>6177</v>
      </c>
      <c r="D135" s="132">
        <f>'[1]ēku apsaimniekošana'!F37</f>
        <v>6174</v>
      </c>
      <c r="E135" s="132">
        <f>'[1]ēku apsaimniekošana'!G37</f>
        <v>6508</v>
      </c>
      <c r="F135" s="132">
        <f>'[1]ēku apsaimniekošana'!H37</f>
        <v>6508</v>
      </c>
      <c r="G135" s="133">
        <f t="shared" si="30"/>
        <v>0.2010785572026475</v>
      </c>
    </row>
    <row r="136" spans="1:12" s="123" customFormat="1" ht="26.25" customHeight="1">
      <c r="A136" s="131" t="s">
        <v>244</v>
      </c>
      <c r="B136" s="132">
        <f>'[1]ēku apsaimniekošana'!D51</f>
        <v>4762</v>
      </c>
      <c r="C136" s="132">
        <f>'[1]ēku apsaimniekošana'!E51</f>
        <v>5262</v>
      </c>
      <c r="D136" s="132">
        <f>'[1]ēku apsaimniekošana'!F51</f>
        <v>5262</v>
      </c>
      <c r="E136" s="132">
        <f>'[1]ēku apsaimniekošana'!G51</f>
        <v>1010</v>
      </c>
      <c r="F136" s="132">
        <f>'[1]ēku apsaimniekošana'!H51</f>
        <v>994</v>
      </c>
      <c r="G136" s="133">
        <f t="shared" si="30"/>
        <v>3.071175259057032E-2</v>
      </c>
    </row>
    <row r="137" spans="1:12" s="123" customFormat="1" ht="12" customHeight="1">
      <c r="A137" s="131" t="s">
        <v>256</v>
      </c>
      <c r="B137" s="132">
        <f>'[1]ēku apsaimniekošana'!D59</f>
        <v>60000</v>
      </c>
      <c r="C137" s="132">
        <f>'[1]ēku apsaimniekošana'!E59</f>
        <v>66131</v>
      </c>
      <c r="D137" s="132">
        <f>'[1]ēku apsaimniekošana'!F59</f>
        <v>66126</v>
      </c>
      <c r="E137" s="132">
        <f>'[1]ēku apsaimniekošana'!G59</f>
        <v>68050</v>
      </c>
      <c r="F137" s="132">
        <f>'[1]ēku apsaimniekošana'!H59</f>
        <v>69260</v>
      </c>
      <c r="G137" s="133">
        <f t="shared" si="30"/>
        <v>2.139935598010966</v>
      </c>
    </row>
    <row r="138" spans="1:12" s="123" customFormat="1" ht="19.5" customHeight="1">
      <c r="A138" s="141" t="s">
        <v>149</v>
      </c>
      <c r="B138" s="156">
        <f t="shared" ref="B138:G138" si="31">SUM(B100,B106,B108,B117,B120,B126,B131)</f>
        <v>193316</v>
      </c>
      <c r="C138" s="156">
        <f t="shared" si="31"/>
        <v>207267</v>
      </c>
      <c r="D138" s="156">
        <f t="shared" si="31"/>
        <v>183901</v>
      </c>
      <c r="E138" s="156">
        <f t="shared" si="31"/>
        <v>231294</v>
      </c>
      <c r="F138" s="156">
        <f t="shared" si="31"/>
        <v>235045</v>
      </c>
      <c r="G138" s="157">
        <f t="shared" si="31"/>
        <v>7.2622171907953721</v>
      </c>
    </row>
    <row r="139" spans="1:12" s="123" customFormat="1">
      <c r="A139" s="128" t="s">
        <v>150</v>
      </c>
      <c r="B139" s="129">
        <f t="shared" ref="B139:G139" si="32">SUM(B140:B147)</f>
        <v>29607</v>
      </c>
      <c r="C139" s="129">
        <f t="shared" si="32"/>
        <v>29607</v>
      </c>
      <c r="D139" s="129">
        <f t="shared" si="32"/>
        <v>26188</v>
      </c>
      <c r="E139" s="129">
        <f t="shared" si="32"/>
        <v>35216</v>
      </c>
      <c r="F139" s="129">
        <f t="shared" si="32"/>
        <v>35216</v>
      </c>
      <c r="G139" s="130">
        <f t="shared" si="32"/>
        <v>1.0880735203516341</v>
      </c>
    </row>
    <row r="140" spans="1:12" s="123" customFormat="1">
      <c r="A140" s="131" t="s">
        <v>240</v>
      </c>
      <c r="B140" s="132">
        <f>'[1]ambulance '!D32</f>
        <v>14891</v>
      </c>
      <c r="C140" s="132">
        <f>'[1]ambulance '!E32</f>
        <v>14891</v>
      </c>
      <c r="D140" s="132">
        <f>'[1]ambulance '!F32</f>
        <v>12853</v>
      </c>
      <c r="E140" s="132">
        <f>'[1]ambulance '!G32</f>
        <v>19706</v>
      </c>
      <c r="F140" s="132">
        <v>19706</v>
      </c>
      <c r="G140" s="133">
        <f>SUM(F140/$F$359*100)</f>
        <v>0.60885895025128645</v>
      </c>
    </row>
    <row r="141" spans="1:12" s="123" customFormat="1" ht="28.5" customHeight="1">
      <c r="A141" s="131" t="s">
        <v>241</v>
      </c>
      <c r="B141" s="132">
        <f>'[1]ambulance '!D38</f>
        <v>4112</v>
      </c>
      <c r="C141" s="132">
        <f>'[1]ambulance '!E38</f>
        <v>4112</v>
      </c>
      <c r="D141" s="132">
        <f>'[1]ambulance '!F38</f>
        <v>3830</v>
      </c>
      <c r="E141" s="132">
        <f>'[1]ambulance '!G38</f>
        <v>5904</v>
      </c>
      <c r="F141" s="132">
        <v>5904</v>
      </c>
      <c r="G141" s="133">
        <f t="shared" ref="G141:G147" si="33">SUM(F141/$F$359*100)</f>
        <v>0.18241668741924261</v>
      </c>
    </row>
    <row r="142" spans="1:12" s="123" customFormat="1">
      <c r="A142" s="131" t="s">
        <v>242</v>
      </c>
      <c r="B142" s="132">
        <f>'[1]ambulance '!D43</f>
        <v>131</v>
      </c>
      <c r="C142" s="132">
        <f>'[1]ambulance '!E43</f>
        <v>131</v>
      </c>
      <c r="D142" s="132">
        <f>'[1]ambulance '!F43</f>
        <v>0</v>
      </c>
      <c r="E142" s="132">
        <f>'[1]ambulance '!G43</f>
        <v>116</v>
      </c>
      <c r="F142" s="132">
        <v>116</v>
      </c>
      <c r="G142" s="133">
        <f t="shared" si="33"/>
        <v>3.5840677067466367E-3</v>
      </c>
    </row>
    <row r="143" spans="1:12" s="123" customFormat="1">
      <c r="A143" s="131" t="s">
        <v>243</v>
      </c>
      <c r="B143" s="132">
        <f>'[1]ambulance '!D48</f>
        <v>5424</v>
      </c>
      <c r="C143" s="132">
        <f>'[1]ambulance '!E48</f>
        <v>5424</v>
      </c>
      <c r="D143" s="132">
        <f>'[1]ambulance '!F48</f>
        <v>5215</v>
      </c>
      <c r="E143" s="132">
        <f>'[1]ambulance '!G48</f>
        <v>5975</v>
      </c>
      <c r="F143" s="132">
        <v>5975</v>
      </c>
      <c r="G143" s="133">
        <f t="shared" si="33"/>
        <v>0.18461038403285479</v>
      </c>
    </row>
    <row r="144" spans="1:12" s="123" customFormat="1" ht="26.25" customHeight="1">
      <c r="A144" s="131" t="s">
        <v>244</v>
      </c>
      <c r="B144" s="132">
        <f>'[1]ambulance '!D59</f>
        <v>2669</v>
      </c>
      <c r="C144" s="132">
        <f>'[1]ambulance '!E59</f>
        <v>2551</v>
      </c>
      <c r="D144" s="132">
        <f>'[1]ambulance '!F59</f>
        <v>1768</v>
      </c>
      <c r="E144" s="132">
        <f>'[1]ambulance '!G59</f>
        <v>2675</v>
      </c>
      <c r="F144" s="132">
        <v>2675</v>
      </c>
      <c r="G144" s="133">
        <f t="shared" si="33"/>
        <v>8.264983720299357E-2</v>
      </c>
    </row>
    <row r="145" spans="1:7" s="123" customFormat="1">
      <c r="A145" s="131" t="s">
        <v>272</v>
      </c>
      <c r="B145" s="132">
        <f>'[1]ambulance '!D69</f>
        <v>0</v>
      </c>
      <c r="C145" s="132">
        <f>'[1]ambulance '!E69</f>
        <v>0</v>
      </c>
      <c r="D145" s="132">
        <f>'[1]ambulance '!F69</f>
        <v>0</v>
      </c>
      <c r="E145" s="132">
        <f>'[1]ambulance '!G69</f>
        <v>0</v>
      </c>
      <c r="F145" s="132">
        <v>0</v>
      </c>
      <c r="G145" s="133">
        <f t="shared" si="33"/>
        <v>0</v>
      </c>
    </row>
    <row r="146" spans="1:7" s="123" customFormat="1">
      <c r="A146" s="131" t="s">
        <v>256</v>
      </c>
      <c r="B146" s="132">
        <f>'[1]ambulance '!D71</f>
        <v>2000</v>
      </c>
      <c r="C146" s="132">
        <f>'[1]ambulance '!E71</f>
        <v>2118</v>
      </c>
      <c r="D146" s="132">
        <f>'[1]ambulance '!F71</f>
        <v>2118</v>
      </c>
      <c r="E146" s="132">
        <f>'[1]ambulance '!G71</f>
        <v>0</v>
      </c>
      <c r="F146" s="132">
        <v>0</v>
      </c>
      <c r="G146" s="133">
        <f t="shared" si="33"/>
        <v>0</v>
      </c>
    </row>
    <row r="147" spans="1:7" s="123" customFormat="1">
      <c r="A147" s="131" t="s">
        <v>248</v>
      </c>
      <c r="B147" s="132">
        <f>'[1]ambulance '!D74</f>
        <v>380</v>
      </c>
      <c r="C147" s="132">
        <f>'[1]ambulance '!E74</f>
        <v>380</v>
      </c>
      <c r="D147" s="132">
        <f>'[1]ambulance '!F74</f>
        <v>404</v>
      </c>
      <c r="E147" s="132">
        <f>'[1]ambulance '!G74</f>
        <v>840</v>
      </c>
      <c r="F147" s="132">
        <v>840</v>
      </c>
      <c r="G147" s="133">
        <f t="shared" si="33"/>
        <v>2.5953593738510125E-2</v>
      </c>
    </row>
    <row r="148" spans="1:7" s="150" customFormat="1" ht="14.25">
      <c r="A148" s="141" t="s">
        <v>151</v>
      </c>
      <c r="B148" s="156">
        <f t="shared" ref="B148:G148" si="34">SUM(B139)</f>
        <v>29607</v>
      </c>
      <c r="C148" s="156">
        <f t="shared" si="34"/>
        <v>29607</v>
      </c>
      <c r="D148" s="156">
        <f t="shared" si="34"/>
        <v>26188</v>
      </c>
      <c r="E148" s="156">
        <f t="shared" si="34"/>
        <v>35216</v>
      </c>
      <c r="F148" s="156">
        <f t="shared" si="34"/>
        <v>35216</v>
      </c>
      <c r="G148" s="157">
        <f t="shared" si="34"/>
        <v>1.0880735203516341</v>
      </c>
    </row>
    <row r="149" spans="1:7" s="150" customFormat="1">
      <c r="A149" s="144" t="s">
        <v>273</v>
      </c>
      <c r="B149" s="137">
        <f t="shared" ref="B149:G149" si="35">SUM(B150:B156)</f>
        <v>50745</v>
      </c>
      <c r="C149" s="137">
        <f t="shared" si="35"/>
        <v>50745</v>
      </c>
      <c r="D149" s="137">
        <f t="shared" si="35"/>
        <v>49018</v>
      </c>
      <c r="E149" s="137">
        <f t="shared" si="35"/>
        <v>53084</v>
      </c>
      <c r="F149" s="137">
        <f t="shared" si="35"/>
        <v>53084</v>
      </c>
      <c r="G149" s="130">
        <f t="shared" si="35"/>
        <v>1.640143535732228</v>
      </c>
    </row>
    <row r="150" spans="1:7" s="150" customFormat="1" ht="15" customHeight="1">
      <c r="A150" s="131" t="s">
        <v>240</v>
      </c>
      <c r="B150" s="132">
        <f>'[1]Lubānas b-ka'!D27</f>
        <v>27326</v>
      </c>
      <c r="C150" s="132">
        <f>'[1]Lubānas b-ka'!E27</f>
        <v>27326</v>
      </c>
      <c r="D150" s="132">
        <f>'[1]Lubānas b-ka'!F27</f>
        <v>26626</v>
      </c>
      <c r="E150" s="132">
        <f>'[1]Lubānas b-ka'!G27</f>
        <v>28752</v>
      </c>
      <c r="F150" s="132">
        <v>28752</v>
      </c>
      <c r="G150" s="133">
        <f>SUM(F150/$F$359*100)</f>
        <v>0.88835443710671802</v>
      </c>
    </row>
    <row r="151" spans="1:7" s="102" customFormat="1" ht="25.5" customHeight="1">
      <c r="A151" s="131" t="s">
        <v>241</v>
      </c>
      <c r="B151" s="132">
        <f>'[1]Lubānas b-ka'!D33</f>
        <v>7822</v>
      </c>
      <c r="C151" s="132">
        <f>'[1]Lubānas b-ka'!E33</f>
        <v>7822</v>
      </c>
      <c r="D151" s="132">
        <f>'[1]Lubānas b-ka'!F33</f>
        <v>8249</v>
      </c>
      <c r="E151" s="132">
        <f>'[1]Lubānas b-ka'!G33</f>
        <v>7991</v>
      </c>
      <c r="F151" s="132">
        <v>7991</v>
      </c>
      <c r="G151" s="133">
        <f t="shared" ref="G151:G156" si="36">SUM(F151/$F$359*100)</f>
        <v>0.24689900900527906</v>
      </c>
    </row>
    <row r="152" spans="1:7" s="102" customFormat="1" ht="14.25" customHeight="1">
      <c r="A152" s="131" t="s">
        <v>242</v>
      </c>
      <c r="B152" s="132">
        <f>'[1]Lubānas b-ka'!D38</f>
        <v>282</v>
      </c>
      <c r="C152" s="132">
        <f>'[1]Lubānas b-ka'!E38</f>
        <v>282</v>
      </c>
      <c r="D152" s="132">
        <f>'[1]Lubānas b-ka'!F38</f>
        <v>152</v>
      </c>
      <c r="E152" s="132">
        <f>'[1]Lubānas b-ka'!G38</f>
        <v>293</v>
      </c>
      <c r="F152" s="132">
        <v>293</v>
      </c>
      <c r="G152" s="133">
        <f t="shared" si="36"/>
        <v>9.0528606730755565E-3</v>
      </c>
    </row>
    <row r="153" spans="1:7" s="102" customFormat="1" ht="13.5" customHeight="1">
      <c r="A153" s="131" t="s">
        <v>243</v>
      </c>
      <c r="B153" s="132">
        <f>'[1]Lubānas b-ka'!D42</f>
        <v>7244</v>
      </c>
      <c r="C153" s="132">
        <f>'[1]Lubānas b-ka'!E42</f>
        <v>7244</v>
      </c>
      <c r="D153" s="132">
        <f>'[1]Lubānas b-ka'!F42</f>
        <v>5918</v>
      </c>
      <c r="E153" s="132">
        <f>'[1]Lubānas b-ka'!G42</f>
        <v>6595</v>
      </c>
      <c r="F153" s="132">
        <v>6595</v>
      </c>
      <c r="G153" s="133">
        <f t="shared" si="36"/>
        <v>0.20376660798270751</v>
      </c>
    </row>
    <row r="154" spans="1:7" s="102" customFormat="1" ht="24.75" customHeight="1">
      <c r="A154" s="131" t="s">
        <v>244</v>
      </c>
      <c r="B154" s="132">
        <f>'[1]Lubānas b-ka'!D62</f>
        <v>2571</v>
      </c>
      <c r="C154" s="132">
        <f>'[1]Lubānas b-ka'!E62</f>
        <v>2571</v>
      </c>
      <c r="D154" s="132">
        <f>'[1]Lubānas b-ka'!F62</f>
        <v>2573</v>
      </c>
      <c r="E154" s="132">
        <f>'[1]Lubānas b-ka'!G62</f>
        <v>3753</v>
      </c>
      <c r="F154" s="132">
        <v>3753</v>
      </c>
      <c r="G154" s="133">
        <f t="shared" si="36"/>
        <v>0.11595694916741489</v>
      </c>
    </row>
    <row r="155" spans="1:7" s="102" customFormat="1" ht="16.5" customHeight="1">
      <c r="A155" s="131" t="s">
        <v>274</v>
      </c>
      <c r="B155" s="132">
        <f>'[1]Lubānas b-ka'!D71</f>
        <v>1500</v>
      </c>
      <c r="C155" s="132">
        <f>'[1]Lubānas b-ka'!E71</f>
        <v>1500</v>
      </c>
      <c r="D155" s="132">
        <f>'[1]Lubānas b-ka'!F71</f>
        <v>1500</v>
      </c>
      <c r="E155" s="132">
        <f>'[1]Lubānas b-ka'!G71</f>
        <v>1500</v>
      </c>
      <c r="F155" s="132">
        <v>1500</v>
      </c>
      <c r="G155" s="133">
        <f t="shared" si="36"/>
        <v>4.6345703104482369E-2</v>
      </c>
    </row>
    <row r="156" spans="1:7" s="102" customFormat="1" ht="15" customHeight="1">
      <c r="A156" s="131" t="s">
        <v>256</v>
      </c>
      <c r="B156" s="132">
        <f>'[1]Lubānas b-ka'!D73</f>
        <v>4000</v>
      </c>
      <c r="C156" s="132">
        <f>'[1]Lubānas b-ka'!E73</f>
        <v>4000</v>
      </c>
      <c r="D156" s="132">
        <f>'[1]Lubānas b-ka'!F73</f>
        <v>4000</v>
      </c>
      <c r="E156" s="132">
        <f>'[1]Lubānas b-ka'!G73</f>
        <v>4200</v>
      </c>
      <c r="F156" s="132">
        <v>4200</v>
      </c>
      <c r="G156" s="133">
        <f t="shared" si="36"/>
        <v>0.12976796869255064</v>
      </c>
    </row>
    <row r="157" spans="1:7" s="102" customFormat="1" ht="17.25" customHeight="1">
      <c r="A157" s="144" t="s">
        <v>153</v>
      </c>
      <c r="B157" s="137">
        <f t="shared" ref="B157:G157" si="37">SUM(B158:B165)</f>
        <v>8874.5079999999998</v>
      </c>
      <c r="C157" s="137">
        <f t="shared" si="37"/>
        <v>8874.5079999999998</v>
      </c>
      <c r="D157" s="137">
        <f t="shared" si="37"/>
        <v>8462</v>
      </c>
      <c r="E157" s="137">
        <f t="shared" si="37"/>
        <v>10457</v>
      </c>
      <c r="F157" s="137">
        <f t="shared" si="37"/>
        <v>10457</v>
      </c>
      <c r="G157" s="130">
        <f t="shared" si="37"/>
        <v>0.32309134490904806</v>
      </c>
    </row>
    <row r="158" spans="1:7" s="153" customFormat="1" ht="14.25" customHeight="1">
      <c r="A158" s="131" t="s">
        <v>240</v>
      </c>
      <c r="B158" s="132">
        <f>'[1]Meirānu b-ka'!C25</f>
        <v>3990</v>
      </c>
      <c r="C158" s="132">
        <f>'[1]Meirānu b-ka'!D25</f>
        <v>3990</v>
      </c>
      <c r="D158" s="132">
        <f>'[1]Meirānu b-ka'!E25</f>
        <v>3785</v>
      </c>
      <c r="E158" s="132">
        <f>'[1]Meirānu b-ka'!F25</f>
        <v>3990</v>
      </c>
      <c r="F158" s="132">
        <v>3990</v>
      </c>
      <c r="G158" s="133">
        <f>SUM(F158/$F$359*100)</f>
        <v>0.1232795702579231</v>
      </c>
    </row>
    <row r="159" spans="1:7" ht="27.75" customHeight="1">
      <c r="A159" s="131" t="s">
        <v>241</v>
      </c>
      <c r="B159" s="132">
        <f>'[1]Meirānu b-ka'!C29</f>
        <v>1122.508</v>
      </c>
      <c r="C159" s="132">
        <f>'[1]Meirānu b-ka'!D29</f>
        <v>1122.508</v>
      </c>
      <c r="D159" s="132">
        <f>'[1]Meirānu b-ka'!E29</f>
        <v>1194</v>
      </c>
      <c r="E159" s="132">
        <f>'[1]Meirānu b-ka'!F29</f>
        <v>1168</v>
      </c>
      <c r="F159" s="132">
        <v>1168</v>
      </c>
      <c r="G159" s="133">
        <f>SUM(F159/$F$359*100)</f>
        <v>3.6087854150690268E-2</v>
      </c>
    </row>
    <row r="160" spans="1:7" s="102" customFormat="1">
      <c r="A160" s="131" t="s">
        <v>242</v>
      </c>
      <c r="B160" s="132">
        <f>'[1]Meirānu b-ka'!C35</f>
        <v>66</v>
      </c>
      <c r="C160" s="132">
        <f>'[1]Meirānu b-ka'!D35</f>
        <v>66</v>
      </c>
      <c r="D160" s="132">
        <f>'[1]Meirānu b-ka'!E35</f>
        <v>12</v>
      </c>
      <c r="E160" s="132">
        <f>'[1]Meirānu b-ka'!F35</f>
        <v>72</v>
      </c>
      <c r="F160" s="132">
        <v>72</v>
      </c>
      <c r="G160" s="133">
        <f>SUM(F160/$F$359*100)</f>
        <v>2.2245937490151537E-3</v>
      </c>
    </row>
    <row r="161" spans="1:12" s="153" customFormat="1">
      <c r="A161" s="131" t="s">
        <v>243</v>
      </c>
      <c r="B161" s="132">
        <f>'[1]Meirānu b-ka'!C39</f>
        <v>1371</v>
      </c>
      <c r="C161" s="132">
        <f>'[1]Meirānu b-ka'!D39</f>
        <v>1371</v>
      </c>
      <c r="D161" s="132">
        <f>'[1]Meirānu b-ka'!E39</f>
        <v>1261</v>
      </c>
      <c r="E161" s="132">
        <f>'[1]Meirānu b-ka'!F39</f>
        <v>1287</v>
      </c>
      <c r="F161" s="132">
        <v>1287</v>
      </c>
      <c r="G161" s="133">
        <f>SUM(F161/$F$359*100)</f>
        <v>3.9764613263645873E-2</v>
      </c>
    </row>
    <row r="162" spans="1:12" s="123" customFormat="1" ht="38.25" customHeight="1">
      <c r="A162" s="127" t="s">
        <v>116</v>
      </c>
      <c r="B162" s="127" t="s">
        <v>117</v>
      </c>
      <c r="C162" s="127" t="s">
        <v>13</v>
      </c>
      <c r="D162" s="127" t="s">
        <v>14</v>
      </c>
      <c r="E162" s="23" t="s">
        <v>15</v>
      </c>
      <c r="F162" s="23" t="s">
        <v>16</v>
      </c>
      <c r="G162" s="127" t="s">
        <v>239</v>
      </c>
      <c r="J162" s="4"/>
      <c r="K162" s="68"/>
      <c r="L162" s="68"/>
    </row>
    <row r="163" spans="1:12" s="158" customFormat="1" ht="25.5" customHeight="1">
      <c r="A163" s="131" t="s">
        <v>244</v>
      </c>
      <c r="B163" s="132">
        <f>'[1]Meirānu b-ka'!C48</f>
        <v>655</v>
      </c>
      <c r="C163" s="132">
        <f>'[1]Meirānu b-ka'!D48</f>
        <v>655</v>
      </c>
      <c r="D163" s="132">
        <f>'[1]Meirānu b-ka'!E48</f>
        <v>542</v>
      </c>
      <c r="E163" s="132">
        <f>'[1]Meirānu b-ka'!F48</f>
        <v>2190</v>
      </c>
      <c r="F163" s="132">
        <v>2190</v>
      </c>
      <c r="G163" s="133">
        <f>SUM(F163/$F$359*100)</f>
        <v>6.7664726532544267E-2</v>
      </c>
    </row>
    <row r="164" spans="1:12" s="159" customFormat="1" ht="15">
      <c r="A164" s="131" t="s">
        <v>274</v>
      </c>
      <c r="B164" s="132">
        <f>'[1]Meirānu b-ka'!C57</f>
        <v>600</v>
      </c>
      <c r="C164" s="132">
        <f>'[1]Meirānu b-ka'!D57</f>
        <v>600</v>
      </c>
      <c r="D164" s="132">
        <f>'[1]Meirānu b-ka'!E57</f>
        <v>598</v>
      </c>
      <c r="E164" s="132">
        <f>'[1]Meirānu b-ka'!F57</f>
        <v>650</v>
      </c>
      <c r="F164" s="132">
        <v>650</v>
      </c>
      <c r="G164" s="133">
        <f>SUM(F164/$F$359*100)</f>
        <v>2.0083138011942361E-2</v>
      </c>
    </row>
    <row r="165" spans="1:12" s="159" customFormat="1" ht="15.75" customHeight="1">
      <c r="A165" s="131" t="s">
        <v>256</v>
      </c>
      <c r="B165" s="132">
        <f>'[1]Meirānu b-ka'!C60</f>
        <v>1070</v>
      </c>
      <c r="C165" s="132">
        <f>'[1]Meirānu b-ka'!D60</f>
        <v>1070</v>
      </c>
      <c r="D165" s="132">
        <f>'[1]Meirānu b-ka'!E60</f>
        <v>1070</v>
      </c>
      <c r="E165" s="132">
        <f>'[1]Meirānu b-ka'!F60</f>
        <v>1100</v>
      </c>
      <c r="F165" s="132">
        <v>1100</v>
      </c>
      <c r="G165" s="133">
        <f>SUM(F165/$F$359*100)</f>
        <v>3.3986848943287074E-2</v>
      </c>
    </row>
    <row r="166" spans="1:12" s="159" customFormat="1" ht="18.75" customHeight="1">
      <c r="A166" s="144" t="s">
        <v>154</v>
      </c>
      <c r="B166" s="137">
        <f t="shared" ref="B166:G166" si="38">SUM(B167:B174)</f>
        <v>126749</v>
      </c>
      <c r="C166" s="137">
        <f t="shared" si="38"/>
        <v>132962</v>
      </c>
      <c r="D166" s="137">
        <f t="shared" si="38"/>
        <v>116093</v>
      </c>
      <c r="E166" s="137">
        <f t="shared" si="38"/>
        <v>139510</v>
      </c>
      <c r="F166" s="137">
        <f t="shared" si="38"/>
        <v>139510</v>
      </c>
      <c r="G166" s="130">
        <f t="shared" si="38"/>
        <v>4.3104593600708911</v>
      </c>
    </row>
    <row r="167" spans="1:12" s="159" customFormat="1" ht="15">
      <c r="A167" s="131" t="s">
        <v>240</v>
      </c>
      <c r="B167" s="132">
        <f>'[1]Lubānas KN'!D28+'[1]Aiviekstes svētki'!D22</f>
        <v>49162</v>
      </c>
      <c r="C167" s="132">
        <f>'[1]Lubānas KN'!E28+'[1]Aiviekstes svētki'!E22</f>
        <v>53057</v>
      </c>
      <c r="D167" s="132">
        <f>'[1]Lubānas KN'!F28+'[1]Aiviekstes svētki'!F22</f>
        <v>50480</v>
      </c>
      <c r="E167" s="132">
        <f>'[1]Lubānas KN'!G28+'[1]Aiviekstes svētki'!G22</f>
        <v>52293</v>
      </c>
      <c r="F167" s="132">
        <v>52293</v>
      </c>
      <c r="G167" s="133">
        <f>SUM(F167/$F$359*100)</f>
        <v>1.6157039016284644</v>
      </c>
    </row>
    <row r="168" spans="1:12" s="159" customFormat="1" ht="26.25" customHeight="1">
      <c r="A168" s="131" t="s">
        <v>241</v>
      </c>
      <c r="B168" s="132">
        <f>'[1]Lubānas KN'!D34+'[1]Aiviekstes svētki'!D24</f>
        <v>13709</v>
      </c>
      <c r="C168" s="132">
        <f>'[1]Lubānas KN'!E34+'[1]Aiviekstes svētki'!E24</f>
        <v>14527</v>
      </c>
      <c r="D168" s="132">
        <f>'[1]Lubānas KN'!F34+'[1]Aiviekstes svētki'!F24</f>
        <v>13810</v>
      </c>
      <c r="E168" s="132">
        <f>'[1]Lubānas KN'!G34+'[1]Aiviekstes svētki'!G24</f>
        <v>15013</v>
      </c>
      <c r="F168" s="132">
        <v>15013</v>
      </c>
      <c r="G168" s="133">
        <f t="shared" ref="G168:G174" si="39">SUM(F168/$F$359*100)</f>
        <v>0.46385869380506262</v>
      </c>
    </row>
    <row r="169" spans="1:12">
      <c r="A169" s="131" t="s">
        <v>242</v>
      </c>
      <c r="B169" s="132">
        <f>'[1]Lubānas KN'!D38</f>
        <v>322</v>
      </c>
      <c r="C169" s="132">
        <f>'[1]Lubānas KN'!E38</f>
        <v>322</v>
      </c>
      <c r="D169" s="132">
        <f>'[1]Lubānas KN'!F38</f>
        <v>165</v>
      </c>
      <c r="E169" s="132">
        <f>'[1]Lubānas KN'!G38</f>
        <v>498</v>
      </c>
      <c r="F169" s="132">
        <v>498</v>
      </c>
      <c r="G169" s="133">
        <f t="shared" si="39"/>
        <v>1.5386773430688146E-2</v>
      </c>
    </row>
    <row r="170" spans="1:12" s="123" customFormat="1">
      <c r="A170" s="131" t="s">
        <v>243</v>
      </c>
      <c r="B170" s="132">
        <f>'[1]Lubānas KN'!D45+'[1]Aiviekstes svētki'!D26</f>
        <v>42468</v>
      </c>
      <c r="C170" s="132">
        <f>'[1]Lubānas KN'!E45+'[1]Aiviekstes svētki'!E26</f>
        <v>43968</v>
      </c>
      <c r="D170" s="132">
        <f>'[1]Lubānas KN'!F45+'[1]Aiviekstes svētki'!F26</f>
        <v>32271</v>
      </c>
      <c r="E170" s="132">
        <f>'[1]Lubānas KN'!G45+'[1]Aiviekstes svētki'!G26</f>
        <v>44826</v>
      </c>
      <c r="F170" s="132">
        <v>44826</v>
      </c>
      <c r="G170" s="133">
        <f t="shared" si="39"/>
        <v>1.3849949915743514</v>
      </c>
    </row>
    <row r="171" spans="1:12" s="150" customFormat="1" ht="25.5" customHeight="1">
      <c r="A171" s="131" t="s">
        <v>244</v>
      </c>
      <c r="B171" s="132">
        <f>'[1]Lubānas KN'!D73+'[1]Aiviekstes svētki'!D35</f>
        <v>7939</v>
      </c>
      <c r="C171" s="132">
        <f>'[1]Lubānas KN'!E73+'[1]Aiviekstes svētki'!E35</f>
        <v>9139</v>
      </c>
      <c r="D171" s="132">
        <f>'[1]Lubānas KN'!F73+'[1]Aiviekstes svētki'!F35</f>
        <v>8598</v>
      </c>
      <c r="E171" s="132">
        <f>'[1]Lubānas KN'!G73+'[1]Aiviekstes svētki'!G35</f>
        <v>14180</v>
      </c>
      <c r="F171" s="132">
        <v>14180</v>
      </c>
      <c r="G171" s="133">
        <f t="shared" si="39"/>
        <v>0.43812138001437334</v>
      </c>
    </row>
    <row r="172" spans="1:12" s="150" customFormat="1" ht="25.5" customHeight="1">
      <c r="A172" s="131" t="s">
        <v>246</v>
      </c>
      <c r="B172" s="132">
        <f>'[1]Lubānas KN'!D84</f>
        <v>0</v>
      </c>
      <c r="C172" s="132">
        <f>'[1]Lubānas KN'!E84</f>
        <v>166</v>
      </c>
      <c r="D172" s="132">
        <f>'[1]Lubānas KN'!F84</f>
        <v>166</v>
      </c>
      <c r="E172" s="132">
        <f>'[1]Lubānas KN'!G84</f>
        <v>0</v>
      </c>
      <c r="F172" s="132">
        <v>0</v>
      </c>
      <c r="G172" s="133">
        <f t="shared" si="39"/>
        <v>0</v>
      </c>
    </row>
    <row r="173" spans="1:12" s="102" customFormat="1">
      <c r="A173" s="131" t="s">
        <v>256</v>
      </c>
      <c r="B173" s="132">
        <f>'[1]Lubānas KN'!D86</f>
        <v>12969</v>
      </c>
      <c r="C173" s="132">
        <f>'[1]Lubānas KN'!E86</f>
        <v>11603</v>
      </c>
      <c r="D173" s="132">
        <f>'[1]Lubānas KN'!F86</f>
        <v>10603</v>
      </c>
      <c r="E173" s="132">
        <f>'[1]Lubānas KN'!G86</f>
        <v>12700</v>
      </c>
      <c r="F173" s="132">
        <v>12700</v>
      </c>
      <c r="G173" s="133">
        <f t="shared" si="39"/>
        <v>0.39239361961795077</v>
      </c>
    </row>
    <row r="174" spans="1:12" s="102" customFormat="1">
      <c r="A174" s="131" t="s">
        <v>248</v>
      </c>
      <c r="B174" s="132">
        <f>'[1]Lubānas KN'!D91</f>
        <v>180</v>
      </c>
      <c r="C174" s="132">
        <f>'[1]Lubānas KN'!E91</f>
        <v>180</v>
      </c>
      <c r="D174" s="132">
        <f>'[1]Lubānas KN'!F91</f>
        <v>0</v>
      </c>
      <c r="E174" s="132">
        <f>'[1]Lubānas KN'!G91</f>
        <v>0</v>
      </c>
      <c r="F174" s="132">
        <v>0</v>
      </c>
      <c r="G174" s="133">
        <f t="shared" si="39"/>
        <v>0</v>
      </c>
    </row>
    <row r="175" spans="1:12" s="102" customFormat="1">
      <c r="A175" s="144" t="s">
        <v>275</v>
      </c>
      <c r="B175" s="129">
        <f t="shared" ref="B175:G175" si="40">SUM(B176:B180)</f>
        <v>2907</v>
      </c>
      <c r="C175" s="129">
        <f t="shared" si="40"/>
        <v>2907</v>
      </c>
      <c r="D175" s="129">
        <f t="shared" si="40"/>
        <v>767</v>
      </c>
      <c r="E175" s="129">
        <f t="shared" si="40"/>
        <v>14912</v>
      </c>
      <c r="F175" s="129">
        <f t="shared" si="40"/>
        <v>14912</v>
      </c>
      <c r="G175" s="130">
        <f t="shared" si="40"/>
        <v>0.46073808312936071</v>
      </c>
    </row>
    <row r="176" spans="1:12" s="102" customFormat="1">
      <c r="A176" s="160" t="s">
        <v>240</v>
      </c>
      <c r="B176" s="139">
        <f>[1]Estrāde!D18</f>
        <v>500</v>
      </c>
      <c r="C176" s="139">
        <f>[1]Estrāde!E18</f>
        <v>500</v>
      </c>
      <c r="D176" s="139">
        <f>[1]Estrāde!F18</f>
        <v>0</v>
      </c>
      <c r="E176" s="139">
        <f>[1]Estrāde!G18</f>
        <v>100</v>
      </c>
      <c r="F176" s="139">
        <v>100</v>
      </c>
      <c r="G176" s="133">
        <f>SUM(F176/$F$359*100)</f>
        <v>3.0897135402988248E-3</v>
      </c>
    </row>
    <row r="177" spans="1:7" s="102" customFormat="1" ht="25.5">
      <c r="A177" s="160" t="s">
        <v>241</v>
      </c>
      <c r="B177" s="139">
        <f>[1]Estrāde!D20</f>
        <v>120</v>
      </c>
      <c r="C177" s="139">
        <f>[1]Estrāde!E20</f>
        <v>120</v>
      </c>
      <c r="D177" s="139">
        <f>[1]Estrāde!F20</f>
        <v>0</v>
      </c>
      <c r="E177" s="139">
        <f>[1]Estrāde!G20</f>
        <v>24</v>
      </c>
      <c r="F177" s="139">
        <v>24</v>
      </c>
      <c r="G177" s="133">
        <f>SUM(F177/$F$359*100)</f>
        <v>7.415312496717179E-4</v>
      </c>
    </row>
    <row r="178" spans="1:7" s="102" customFormat="1">
      <c r="A178" s="131" t="s">
        <v>243</v>
      </c>
      <c r="B178" s="132">
        <f>[1]Estrāde!D22</f>
        <v>0</v>
      </c>
      <c r="C178" s="132">
        <f>[1]Estrāde!E22</f>
        <v>690</v>
      </c>
      <c r="D178" s="132">
        <f>[1]Estrāde!F22</f>
        <v>687</v>
      </c>
      <c r="E178" s="132">
        <f>[1]Estrāde!G22</f>
        <v>785</v>
      </c>
      <c r="F178" s="132">
        <v>785</v>
      </c>
      <c r="G178" s="133">
        <f>SUM(F178/$F$359*100)</f>
        <v>2.4254251291345775E-2</v>
      </c>
    </row>
    <row r="179" spans="1:7" s="102" customFormat="1" ht="28.5" customHeight="1">
      <c r="A179" s="131" t="s">
        <v>244</v>
      </c>
      <c r="B179" s="132">
        <f>[1]Estrāde!D29</f>
        <v>1700</v>
      </c>
      <c r="C179" s="132">
        <f>[1]Estrāde!E29</f>
        <v>1010</v>
      </c>
      <c r="D179" s="132">
        <f>[1]Estrāde!F29</f>
        <v>80</v>
      </c>
      <c r="E179" s="132">
        <f>[1]Estrāde!G29</f>
        <v>100</v>
      </c>
      <c r="F179" s="132">
        <v>100</v>
      </c>
      <c r="G179" s="133">
        <f>SUM(F179/$F$359*100)</f>
        <v>3.0897135402988248E-3</v>
      </c>
    </row>
    <row r="180" spans="1:7" s="102" customFormat="1">
      <c r="A180" s="131" t="s">
        <v>256</v>
      </c>
      <c r="B180" s="132">
        <f>[1]Estrāde!D32</f>
        <v>587</v>
      </c>
      <c r="C180" s="132">
        <f>[1]Estrāde!E32</f>
        <v>587</v>
      </c>
      <c r="D180" s="132">
        <f>[1]Estrāde!F32</f>
        <v>0</v>
      </c>
      <c r="E180" s="132">
        <f>[1]Estrāde!G32</f>
        <v>13903</v>
      </c>
      <c r="F180" s="132">
        <v>13903</v>
      </c>
      <c r="G180" s="133">
        <f>SUM(F180/$F$359*100)</f>
        <v>0.42956287350774558</v>
      </c>
    </row>
    <row r="181" spans="1:7" s="153" customFormat="1" ht="14.25" customHeight="1">
      <c r="A181" s="144" t="s">
        <v>156</v>
      </c>
      <c r="B181" s="137">
        <f t="shared" ref="B181:G181" si="41">SUM(B182:B187)</f>
        <v>59459</v>
      </c>
      <c r="C181" s="137">
        <f t="shared" si="41"/>
        <v>60608</v>
      </c>
      <c r="D181" s="137">
        <f t="shared" si="41"/>
        <v>51633</v>
      </c>
      <c r="E181" s="137">
        <f t="shared" si="41"/>
        <v>66972</v>
      </c>
      <c r="F181" s="137">
        <f t="shared" si="41"/>
        <v>66972</v>
      </c>
      <c r="G181" s="130">
        <f t="shared" si="41"/>
        <v>2.0692429522089286</v>
      </c>
    </row>
    <row r="182" spans="1:7" s="153" customFormat="1">
      <c r="A182" s="131" t="s">
        <v>240</v>
      </c>
      <c r="B182" s="132">
        <f>'[1]Meirānu TN'!D27</f>
        <v>28414</v>
      </c>
      <c r="C182" s="132">
        <f>'[1]Meirānu TN'!E27</f>
        <v>29340</v>
      </c>
      <c r="D182" s="132">
        <f>'[1]Meirānu TN'!F27</f>
        <v>25621</v>
      </c>
      <c r="E182" s="132">
        <f>'[1]Meirānu TN'!G27</f>
        <v>31280</v>
      </c>
      <c r="F182" s="132">
        <v>31280</v>
      </c>
      <c r="G182" s="133">
        <f t="shared" ref="G182:G187" si="42">SUM(F182/$F$359*100)</f>
        <v>0.9664623954054723</v>
      </c>
    </row>
    <row r="183" spans="1:7" s="102" customFormat="1" ht="26.25" customHeight="1">
      <c r="A183" s="131" t="s">
        <v>241</v>
      </c>
      <c r="B183" s="132">
        <f>'[1]Meirānu TN'!D35</f>
        <v>8008</v>
      </c>
      <c r="C183" s="132">
        <f>'[1]Meirānu TN'!E35</f>
        <v>8231</v>
      </c>
      <c r="D183" s="132">
        <f>'[1]Meirānu TN'!F35</f>
        <v>7230</v>
      </c>
      <c r="E183" s="132">
        <f>'[1]Meirānu TN'!G35</f>
        <v>9286</v>
      </c>
      <c r="F183" s="132">
        <v>9286</v>
      </c>
      <c r="G183" s="133">
        <f t="shared" si="42"/>
        <v>0.28691079935214886</v>
      </c>
    </row>
    <row r="184" spans="1:7" s="153" customFormat="1" ht="12" customHeight="1">
      <c r="A184" s="131" t="s">
        <v>242</v>
      </c>
      <c r="B184" s="132">
        <f>'[1]Meirānu TN'!D40</f>
        <v>164</v>
      </c>
      <c r="C184" s="132">
        <f>'[1]Meirānu TN'!E40</f>
        <v>164</v>
      </c>
      <c r="D184" s="132">
        <f>'[1]Meirānu TN'!F40</f>
        <v>70</v>
      </c>
      <c r="E184" s="132">
        <f>'[1]Meirānu TN'!G40</f>
        <v>185</v>
      </c>
      <c r="F184" s="132">
        <v>185</v>
      </c>
      <c r="G184" s="133">
        <f t="shared" si="42"/>
        <v>5.7159700495528253E-3</v>
      </c>
    </row>
    <row r="185" spans="1:7" s="102" customFormat="1">
      <c r="A185" s="131" t="s">
        <v>243</v>
      </c>
      <c r="B185" s="132">
        <f>'[1]Meirānu TN'!D44</f>
        <v>14884</v>
      </c>
      <c r="C185" s="132">
        <f>'[1]Meirānu TN'!E44</f>
        <v>14884</v>
      </c>
      <c r="D185" s="132">
        <f>'[1]Meirānu TN'!F44</f>
        <v>12759</v>
      </c>
      <c r="E185" s="132">
        <f>'[1]Meirānu TN'!G44</f>
        <v>16556</v>
      </c>
      <c r="F185" s="132">
        <v>16556</v>
      </c>
      <c r="G185" s="133">
        <f t="shared" si="42"/>
        <v>0.51153297373187334</v>
      </c>
    </row>
    <row r="186" spans="1:7" s="153" customFormat="1" ht="25.5">
      <c r="A186" s="131" t="s">
        <v>244</v>
      </c>
      <c r="B186" s="132">
        <f>'[1]Meirānu TN'!D67</f>
        <v>6782</v>
      </c>
      <c r="C186" s="132">
        <f>'[1]Meirānu TN'!E67</f>
        <v>6782</v>
      </c>
      <c r="D186" s="132">
        <f>'[1]Meirānu TN'!F67</f>
        <v>5953</v>
      </c>
      <c r="E186" s="132">
        <f>'[1]Meirānu TN'!G67</f>
        <v>9665</v>
      </c>
      <c r="F186" s="132">
        <v>9665</v>
      </c>
      <c r="G186" s="133">
        <f t="shared" si="42"/>
        <v>0.29862081366988141</v>
      </c>
    </row>
    <row r="187" spans="1:7" s="153" customFormat="1">
      <c r="A187" s="131" t="s">
        <v>256</v>
      </c>
      <c r="B187" s="132">
        <f>'[1]Meirānu TN'!D79</f>
        <v>1207</v>
      </c>
      <c r="C187" s="132">
        <f>'[1]Meirānu TN'!E79</f>
        <v>1207</v>
      </c>
      <c r="D187" s="132">
        <f>'[1]Meirānu TN'!F79</f>
        <v>0</v>
      </c>
      <c r="E187" s="132">
        <f>'[1]Meirānu TN'!G79</f>
        <v>0</v>
      </c>
      <c r="F187" s="132">
        <v>0</v>
      </c>
      <c r="G187" s="133">
        <f t="shared" si="42"/>
        <v>0</v>
      </c>
    </row>
    <row r="188" spans="1:7" s="153" customFormat="1">
      <c r="A188" s="128" t="s">
        <v>157</v>
      </c>
      <c r="B188" s="129">
        <f t="shared" ref="B188:G188" si="43">SUM(B189:B196)</f>
        <v>24515.316999999999</v>
      </c>
      <c r="C188" s="129">
        <f t="shared" si="43"/>
        <v>24515</v>
      </c>
      <c r="D188" s="129">
        <f t="shared" si="43"/>
        <v>18419</v>
      </c>
      <c r="E188" s="129">
        <f t="shared" si="43"/>
        <v>25743</v>
      </c>
      <c r="F188" s="129">
        <f t="shared" si="43"/>
        <v>25743</v>
      </c>
      <c r="G188" s="130">
        <f t="shared" si="43"/>
        <v>0.79538495667912645</v>
      </c>
    </row>
    <row r="189" spans="1:7" s="153" customFormat="1">
      <c r="A189" s="131" t="s">
        <v>240</v>
      </c>
      <c r="B189" s="132">
        <f>[1]Sports!D19</f>
        <v>9830</v>
      </c>
      <c r="C189" s="132">
        <f>[1]Sports!E19</f>
        <v>9830</v>
      </c>
      <c r="D189" s="132">
        <f>[1]Sports!F19</f>
        <v>9195</v>
      </c>
      <c r="E189" s="132">
        <f>[1]Sports!G19</f>
        <v>10350</v>
      </c>
      <c r="F189" s="132">
        <v>10350</v>
      </c>
      <c r="G189" s="133">
        <f>SUM(F189/$F$359*100)</f>
        <v>0.3197853514209284</v>
      </c>
    </row>
    <row r="190" spans="1:7" s="153" customFormat="1" ht="26.25" customHeight="1">
      <c r="A190" s="131" t="s">
        <v>241</v>
      </c>
      <c r="B190" s="132">
        <f>[1]Sports!D22</f>
        <v>2740.317</v>
      </c>
      <c r="C190" s="132">
        <f>[1]Sports!E22</f>
        <v>2740</v>
      </c>
      <c r="D190" s="132">
        <f>[1]Sports!F22</f>
        <v>2588</v>
      </c>
      <c r="E190" s="132">
        <f>[1]Sports!G22</f>
        <v>2983</v>
      </c>
      <c r="F190" s="132">
        <v>2983</v>
      </c>
      <c r="G190" s="133">
        <f>SUM(F190/$F$359*100)</f>
        <v>9.216615490711394E-2</v>
      </c>
    </row>
    <row r="191" spans="1:7" s="153" customFormat="1" ht="17.25" customHeight="1">
      <c r="A191" s="131" t="s">
        <v>242</v>
      </c>
      <c r="B191" s="132">
        <f>[1]Sports!D25</f>
        <v>0</v>
      </c>
      <c r="C191" s="132">
        <f>[1]Sports!E25</f>
        <v>36</v>
      </c>
      <c r="D191" s="132">
        <f>[1]Sports!F25</f>
        <v>30</v>
      </c>
      <c r="E191" s="132">
        <f>[1]Sports!G25</f>
        <v>48</v>
      </c>
      <c r="F191" s="132">
        <v>48</v>
      </c>
      <c r="G191" s="133">
        <f>SUM(F191/$F$359*100)</f>
        <v>1.4830624993434358E-3</v>
      </c>
    </row>
    <row r="192" spans="1:7" s="102" customFormat="1" ht="13.5" customHeight="1">
      <c r="A192" s="131" t="s">
        <v>243</v>
      </c>
      <c r="B192" s="132">
        <f>[1]Sports!D27</f>
        <v>4390</v>
      </c>
      <c r="C192" s="132">
        <f>[1]Sports!E27</f>
        <v>4354</v>
      </c>
      <c r="D192" s="132">
        <f>[1]Sports!F27</f>
        <v>3708</v>
      </c>
      <c r="E192" s="132">
        <f>[1]Sports!G27</f>
        <v>4439</v>
      </c>
      <c r="F192" s="132">
        <v>4439</v>
      </c>
      <c r="G192" s="133">
        <f>SUM(F192/$F$359*100)</f>
        <v>0.13715238405386485</v>
      </c>
    </row>
    <row r="193" spans="1:12" s="123" customFormat="1" ht="38.25" customHeight="1">
      <c r="A193" s="127" t="s">
        <v>116</v>
      </c>
      <c r="B193" s="127" t="s">
        <v>117</v>
      </c>
      <c r="C193" s="127" t="s">
        <v>13</v>
      </c>
      <c r="D193" s="127" t="s">
        <v>14</v>
      </c>
      <c r="E193" s="23" t="s">
        <v>15</v>
      </c>
      <c r="F193" s="23" t="s">
        <v>16</v>
      </c>
      <c r="G193" s="127" t="s">
        <v>239</v>
      </c>
      <c r="J193" s="4"/>
      <c r="K193" s="68"/>
      <c r="L193" s="68"/>
    </row>
    <row r="194" spans="1:12" s="153" customFormat="1" ht="30.75" customHeight="1">
      <c r="A194" s="131" t="s">
        <v>244</v>
      </c>
      <c r="B194" s="132">
        <f>[1]Sports!D42</f>
        <v>5955</v>
      </c>
      <c r="C194" s="132">
        <f>[1]Sports!E42</f>
        <v>5955</v>
      </c>
      <c r="D194" s="132">
        <f>[1]Sports!F42</f>
        <v>1533</v>
      </c>
      <c r="E194" s="132">
        <f>[1]Sports!G42</f>
        <v>4373</v>
      </c>
      <c r="F194" s="132">
        <v>4373</v>
      </c>
      <c r="G194" s="133">
        <f>SUM(F194/$F$359*100)</f>
        <v>0.13511317311726759</v>
      </c>
    </row>
    <row r="195" spans="1:12" s="153" customFormat="1">
      <c r="A195" s="131" t="s">
        <v>256</v>
      </c>
      <c r="B195" s="132">
        <f>[1]Sports!D51</f>
        <v>1600</v>
      </c>
      <c r="C195" s="132">
        <f>[1]Sports!E51</f>
        <v>1600</v>
      </c>
      <c r="D195" s="132">
        <f>[1]Sports!F51</f>
        <v>1365</v>
      </c>
      <c r="E195" s="132">
        <f>[1]Sports!G51</f>
        <v>3150</v>
      </c>
      <c r="F195" s="132">
        <v>3150</v>
      </c>
      <c r="G195" s="133">
        <f>SUM(F195/$F$359*100)</f>
        <v>9.7325976519412979E-2</v>
      </c>
    </row>
    <row r="196" spans="1:12" s="153" customFormat="1" ht="13.5" customHeight="1">
      <c r="A196" s="131" t="s">
        <v>248</v>
      </c>
      <c r="B196" s="132">
        <f>[1]Sports!D56</f>
        <v>0</v>
      </c>
      <c r="C196" s="132">
        <f>[1]Sports!E56</f>
        <v>0</v>
      </c>
      <c r="D196" s="132">
        <f>[1]Sports!F56</f>
        <v>0</v>
      </c>
      <c r="E196" s="132">
        <f>[1]Sports!G56</f>
        <v>400</v>
      </c>
      <c r="F196" s="132">
        <v>400</v>
      </c>
      <c r="G196" s="133">
        <f>SUM(F196/$F$359*100)</f>
        <v>1.2358854161195299E-2</v>
      </c>
    </row>
    <row r="197" spans="1:12" s="102" customFormat="1">
      <c r="A197" s="144" t="s">
        <v>158</v>
      </c>
      <c r="B197" s="137">
        <f t="shared" ref="B197:G197" si="44">SUM(B198:B204)</f>
        <v>16163</v>
      </c>
      <c r="C197" s="137">
        <f t="shared" si="44"/>
        <v>16163</v>
      </c>
      <c r="D197" s="137">
        <f t="shared" si="44"/>
        <v>15291</v>
      </c>
      <c r="E197" s="137">
        <f t="shared" si="44"/>
        <v>16451</v>
      </c>
      <c r="F197" s="137">
        <f t="shared" si="44"/>
        <v>16451</v>
      </c>
      <c r="G197" s="130">
        <f t="shared" si="44"/>
        <v>0.50828877451455967</v>
      </c>
    </row>
    <row r="198" spans="1:12" s="102" customFormat="1">
      <c r="A198" s="131" t="s">
        <v>240</v>
      </c>
      <c r="B198" s="132">
        <f>'[1]Kultūras darba speciālists'!D17</f>
        <v>10995</v>
      </c>
      <c r="C198" s="132">
        <f>'[1]Kultūras darba speciālists'!E17</f>
        <v>10995</v>
      </c>
      <c r="D198" s="132">
        <f>'[1]Kultūras darba speciālists'!F17</f>
        <v>10614</v>
      </c>
      <c r="E198" s="132">
        <f>'[1]Kultūras darba speciālists'!G17</f>
        <v>11305</v>
      </c>
      <c r="F198" s="132">
        <v>11305</v>
      </c>
      <c r="G198" s="133">
        <f>SUM(F198/$F$359*100)</f>
        <v>0.34929211573078212</v>
      </c>
    </row>
    <row r="199" spans="1:12" s="153" customFormat="1" ht="27.75" customHeight="1">
      <c r="A199" s="131" t="s">
        <v>241</v>
      </c>
      <c r="B199" s="132">
        <f>'[1]Kultūras darba speciālists'!D22</f>
        <v>3086</v>
      </c>
      <c r="C199" s="132">
        <f>'[1]Kultūras darba speciālists'!E22</f>
        <v>3086</v>
      </c>
      <c r="D199" s="132">
        <f>'[1]Kultūras darba speciālists'!F22</f>
        <v>2994</v>
      </c>
      <c r="E199" s="132">
        <f>'[1]Kultūras darba speciālists'!G22</f>
        <v>3302</v>
      </c>
      <c r="F199" s="132">
        <v>3302</v>
      </c>
      <c r="G199" s="133">
        <f t="shared" ref="G199:G204" si="45">SUM(F199/$F$359*100)</f>
        <v>0.10202234110066719</v>
      </c>
    </row>
    <row r="200" spans="1:12" s="153" customFormat="1">
      <c r="A200" s="131" t="s">
        <v>242</v>
      </c>
      <c r="B200" s="132">
        <f>'[1]Kultūras darba speciālists'!D25</f>
        <v>121</v>
      </c>
      <c r="C200" s="132">
        <f>'[1]Kultūras darba speciālists'!E25</f>
        <v>121</v>
      </c>
      <c r="D200" s="132">
        <f>'[1]Kultūras darba speciālists'!F25</f>
        <v>49</v>
      </c>
      <c r="E200" s="132">
        <f>'[1]Kultūras darba speciālists'!G25</f>
        <v>94</v>
      </c>
      <c r="F200" s="132">
        <v>94</v>
      </c>
      <c r="G200" s="133">
        <f t="shared" si="45"/>
        <v>2.904330727880895E-3</v>
      </c>
    </row>
    <row r="201" spans="1:12" s="102" customFormat="1">
      <c r="A201" s="131" t="s">
        <v>243</v>
      </c>
      <c r="B201" s="132">
        <f>'[1]Kultūras darba speciālists'!D33</f>
        <v>939</v>
      </c>
      <c r="C201" s="132">
        <f>'[1]Kultūras darba speciālists'!E33</f>
        <v>939</v>
      </c>
      <c r="D201" s="132">
        <f>'[1]Kultūras darba speciālists'!F33</f>
        <v>791</v>
      </c>
      <c r="E201" s="132">
        <f>'[1]Kultūras darba speciālists'!G33</f>
        <v>768</v>
      </c>
      <c r="F201" s="132">
        <v>768</v>
      </c>
      <c r="G201" s="133">
        <f t="shared" si="45"/>
        <v>2.3728999989494973E-2</v>
      </c>
    </row>
    <row r="202" spans="1:12" s="102" customFormat="1" ht="25.5" customHeight="1">
      <c r="A202" s="131" t="s">
        <v>244</v>
      </c>
      <c r="B202" s="132">
        <f>'[1]Kultūras darba speciālists'!D44</f>
        <v>350</v>
      </c>
      <c r="C202" s="132">
        <f>'[1]Kultūras darba speciālists'!E44</f>
        <v>350</v>
      </c>
      <c r="D202" s="132">
        <f>'[1]Kultūras darba speciālists'!F44</f>
        <v>171</v>
      </c>
      <c r="E202" s="132">
        <f>'[1]Kultūras darba speciālists'!G44</f>
        <v>310</v>
      </c>
      <c r="F202" s="132">
        <v>310</v>
      </c>
      <c r="G202" s="133">
        <f t="shared" si="45"/>
        <v>9.5781119749263569E-3</v>
      </c>
    </row>
    <row r="203" spans="1:12" s="102" customFormat="1">
      <c r="A203" s="131" t="s">
        <v>256</v>
      </c>
      <c r="B203" s="132">
        <f>'[1]Kultūras darba speciālists'!D50</f>
        <v>0</v>
      </c>
      <c r="C203" s="132">
        <f>'[1]Kultūras darba speciālists'!E50</f>
        <v>0</v>
      </c>
      <c r="D203" s="132">
        <f>'[1]Kultūras darba speciālists'!F50</f>
        <v>0</v>
      </c>
      <c r="E203" s="132">
        <f>'[1]Kultūras darba speciālists'!G50</f>
        <v>0</v>
      </c>
      <c r="F203" s="132">
        <v>0</v>
      </c>
      <c r="G203" s="133">
        <f t="shared" si="45"/>
        <v>0</v>
      </c>
    </row>
    <row r="204" spans="1:12" s="153" customFormat="1" ht="18" customHeight="1">
      <c r="A204" s="131" t="s">
        <v>276</v>
      </c>
      <c r="B204" s="132">
        <f>'[1]Kultūras darba speciālists'!D53</f>
        <v>672</v>
      </c>
      <c r="C204" s="132">
        <f>'[1]Kultūras darba speciālists'!E53</f>
        <v>672</v>
      </c>
      <c r="D204" s="132">
        <f>'[1]Kultūras darba speciālists'!F53</f>
        <v>672</v>
      </c>
      <c r="E204" s="132">
        <f>'[1]Kultūras darba speciālists'!G53</f>
        <v>672</v>
      </c>
      <c r="F204" s="132">
        <v>672</v>
      </c>
      <c r="G204" s="133">
        <f t="shared" si="45"/>
        <v>2.0762874990808103E-2</v>
      </c>
    </row>
    <row r="205" spans="1:12" s="153" customFormat="1" ht="13.5" customHeight="1">
      <c r="A205" s="144" t="s">
        <v>159</v>
      </c>
      <c r="B205" s="135">
        <f t="shared" ref="B205:G205" si="46">SUM(B206:B211)</f>
        <v>13474</v>
      </c>
      <c r="C205" s="135">
        <f t="shared" si="46"/>
        <v>13774</v>
      </c>
      <c r="D205" s="135">
        <f t="shared" si="46"/>
        <v>11285</v>
      </c>
      <c r="E205" s="135">
        <f t="shared" si="46"/>
        <v>16358</v>
      </c>
      <c r="F205" s="135">
        <f t="shared" si="46"/>
        <v>16358</v>
      </c>
      <c r="G205" s="130">
        <f t="shared" si="46"/>
        <v>0.50541534092208185</v>
      </c>
    </row>
    <row r="206" spans="1:12" s="153" customFormat="1" ht="13.5" customHeight="1">
      <c r="A206" s="131" t="s">
        <v>240</v>
      </c>
      <c r="B206" s="132">
        <f>'[1]Jauniešu centrs'!D23</f>
        <v>6204</v>
      </c>
      <c r="C206" s="132">
        <f>'[1]Jauniešu centrs'!E23</f>
        <v>6720</v>
      </c>
      <c r="D206" s="132">
        <f>'[1]Jauniešu centrs'!F23</f>
        <v>5509</v>
      </c>
      <c r="E206" s="132">
        <f>'[1]Jauniešu centrs'!G23</f>
        <v>7640</v>
      </c>
      <c r="F206" s="132">
        <v>7640</v>
      </c>
      <c r="G206" s="133">
        <f>SUM(F206/$F359*100)</f>
        <v>0.23605411447883023</v>
      </c>
    </row>
    <row r="207" spans="1:12" s="153" customFormat="1" ht="27" customHeight="1">
      <c r="A207" s="131" t="s">
        <v>241</v>
      </c>
      <c r="B207" s="132">
        <f>'[1]Jauniešu centrs'!D27</f>
        <v>1682</v>
      </c>
      <c r="C207" s="132">
        <f>'[1]Jauniešu centrs'!E27</f>
        <v>1806</v>
      </c>
      <c r="D207" s="132">
        <f>'[1]Jauniešu centrs'!F27</f>
        <v>1481</v>
      </c>
      <c r="E207" s="132">
        <f>'[1]Jauniešu centrs'!G27</f>
        <v>2213</v>
      </c>
      <c r="F207" s="132">
        <v>2213</v>
      </c>
      <c r="G207" s="133">
        <f>SUM(F207/$F359*100)</f>
        <v>6.8375360646812988E-2</v>
      </c>
    </row>
    <row r="208" spans="1:12" s="153" customFormat="1" ht="13.5" customHeight="1">
      <c r="A208" s="131" t="s">
        <v>242</v>
      </c>
      <c r="B208" s="132">
        <f>'[1]Jauniešu centrs'!D30</f>
        <v>84</v>
      </c>
      <c r="C208" s="132">
        <f>'[1]Jauniešu centrs'!E30</f>
        <v>84</v>
      </c>
      <c r="D208" s="132">
        <f>'[1]Jauniešu centrs'!F30</f>
        <v>28</v>
      </c>
      <c r="E208" s="132">
        <f>'[1]Jauniešu centrs'!G30</f>
        <v>72</v>
      </c>
      <c r="F208" s="132">
        <v>72</v>
      </c>
      <c r="G208" s="133">
        <f>SUM(F208/$F359*100)</f>
        <v>2.2245937490151537E-3</v>
      </c>
    </row>
    <row r="209" spans="1:7" s="153" customFormat="1" ht="13.5" customHeight="1">
      <c r="A209" s="131" t="s">
        <v>243</v>
      </c>
      <c r="B209" s="132">
        <f>'[1]Jauniešu centrs'!D37</f>
        <v>3414</v>
      </c>
      <c r="C209" s="132">
        <f>'[1]Jauniešu centrs'!E37</f>
        <v>2774</v>
      </c>
      <c r="D209" s="132">
        <f>'[1]Jauniešu centrs'!F37</f>
        <v>2458</v>
      </c>
      <c r="E209" s="132">
        <f>'[1]Jauniešu centrs'!G37</f>
        <v>3644</v>
      </c>
      <c r="F209" s="132">
        <v>3644</v>
      </c>
      <c r="G209" s="133">
        <f>SUM(F209/$F359*100)</f>
        <v>0.11258916140848918</v>
      </c>
    </row>
    <row r="210" spans="1:7" s="153" customFormat="1" ht="25.5" customHeight="1">
      <c r="A210" s="131" t="s">
        <v>244</v>
      </c>
      <c r="B210" s="132">
        <f>'[1]Jauniešu centrs'!D51</f>
        <v>2090</v>
      </c>
      <c r="C210" s="132">
        <f>'[1]Jauniešu centrs'!E51</f>
        <v>2090</v>
      </c>
      <c r="D210" s="132">
        <f>'[1]Jauniešu centrs'!F51</f>
        <v>1809</v>
      </c>
      <c r="E210" s="132">
        <f>'[1]Jauniešu centrs'!G51</f>
        <v>2144</v>
      </c>
      <c r="F210" s="132">
        <v>2144</v>
      </c>
      <c r="G210" s="133">
        <f>SUM(F210/$F359*100)</f>
        <v>6.6243458304006797E-2</v>
      </c>
    </row>
    <row r="211" spans="1:7" s="153" customFormat="1" ht="15" customHeight="1">
      <c r="A211" s="131" t="s">
        <v>256</v>
      </c>
      <c r="B211" s="132">
        <f>'[1]Jauniešu centrs'!D61</f>
        <v>0</v>
      </c>
      <c r="C211" s="132">
        <f>'[1]Jauniešu centrs'!E61</f>
        <v>300</v>
      </c>
      <c r="D211" s="132">
        <f>'[1]Jauniešu centrs'!F61</f>
        <v>0</v>
      </c>
      <c r="E211" s="132">
        <f>'[1]Jauniešu centrs'!G61</f>
        <v>645</v>
      </c>
      <c r="F211" s="132">
        <v>645</v>
      </c>
      <c r="G211" s="133">
        <f>SUM(F211/$F359*100)</f>
        <v>1.9928652334927421E-2</v>
      </c>
    </row>
    <row r="212" spans="1:7" s="153" customFormat="1">
      <c r="A212" s="128" t="s">
        <v>160</v>
      </c>
      <c r="B212" s="129">
        <f t="shared" ref="B212:G212" si="47">SUM(B213:B219)</f>
        <v>17030.472000000002</v>
      </c>
      <c r="C212" s="129">
        <f t="shared" si="47"/>
        <v>17030</v>
      </c>
      <c r="D212" s="129">
        <f t="shared" si="47"/>
        <v>16593</v>
      </c>
      <c r="E212" s="129">
        <f t="shared" si="47"/>
        <v>20269</v>
      </c>
      <c r="F212" s="129">
        <f t="shared" si="47"/>
        <v>20269</v>
      </c>
      <c r="G212" s="130">
        <f t="shared" si="47"/>
        <v>0.62625403748316877</v>
      </c>
    </row>
    <row r="213" spans="1:7" s="153" customFormat="1">
      <c r="A213" s="131" t="s">
        <v>240</v>
      </c>
      <c r="B213" s="132">
        <f>'[1]Lubānas ziņas'!D25</f>
        <v>7820</v>
      </c>
      <c r="C213" s="132">
        <f>'[1]Lubānas ziņas'!E25</f>
        <v>7820</v>
      </c>
      <c r="D213" s="132">
        <f>'[1]Lubānas ziņas'!F25</f>
        <v>7854</v>
      </c>
      <c r="E213" s="132">
        <f>'[1]Lubānas ziņas'!G25</f>
        <v>9236</v>
      </c>
      <c r="F213" s="132">
        <v>9236</v>
      </c>
      <c r="G213" s="133">
        <f>SUM(F213/$F$359*100)</f>
        <v>0.28536594258199943</v>
      </c>
    </row>
    <row r="214" spans="1:7" s="153" customFormat="1" ht="27.75" customHeight="1">
      <c r="A214" s="131" t="s">
        <v>241</v>
      </c>
      <c r="B214" s="132">
        <f>'[1]Lubānas ziņas'!D28</f>
        <v>2206.4719999999998</v>
      </c>
      <c r="C214" s="132">
        <f>'[1]Lubānas ziņas'!E28</f>
        <v>2206</v>
      </c>
      <c r="D214" s="132">
        <f>'[1]Lubānas ziņas'!F28</f>
        <v>2215</v>
      </c>
      <c r="E214" s="132">
        <f>'[1]Lubānas ziņas'!G28</f>
        <v>2701</v>
      </c>
      <c r="F214" s="132">
        <v>2701</v>
      </c>
      <c r="G214" s="133">
        <f t="shared" ref="G214:G219" si="48">SUM(F214/$F$359*100)</f>
        <v>8.3453162723471253E-2</v>
      </c>
    </row>
    <row r="215" spans="1:7" s="153" customFormat="1">
      <c r="A215" s="131" t="s">
        <v>242</v>
      </c>
      <c r="B215" s="132">
        <f>'[1]Lubānas ziņas'!D33</f>
        <v>106</v>
      </c>
      <c r="C215" s="132">
        <f>'[1]Lubānas ziņas'!E33</f>
        <v>106</v>
      </c>
      <c r="D215" s="132">
        <f>'[1]Lubānas ziņas'!F33</f>
        <v>0</v>
      </c>
      <c r="E215" s="132">
        <f>'[1]Lubānas ziņas'!G33</f>
        <v>108</v>
      </c>
      <c r="F215" s="132">
        <v>108</v>
      </c>
      <c r="G215" s="133">
        <f t="shared" si="48"/>
        <v>3.3368906235227303E-3</v>
      </c>
    </row>
    <row r="216" spans="1:7" s="153" customFormat="1">
      <c r="A216" s="131" t="s">
        <v>243</v>
      </c>
      <c r="B216" s="132">
        <f>'[1]Lubānas ziņas'!D37</f>
        <v>5571</v>
      </c>
      <c r="C216" s="132">
        <f>'[1]Lubānas ziņas'!E37</f>
        <v>5571</v>
      </c>
      <c r="D216" s="132">
        <f>'[1]Lubānas ziņas'!F37</f>
        <v>5447</v>
      </c>
      <c r="E216" s="132">
        <f>'[1]Lubānas ziņas'!G37</f>
        <v>6132</v>
      </c>
      <c r="F216" s="132">
        <v>6132</v>
      </c>
      <c r="G216" s="133">
        <f t="shared" si="48"/>
        <v>0.18946123429112394</v>
      </c>
    </row>
    <row r="217" spans="1:7" s="153" customFormat="1" ht="27" customHeight="1">
      <c r="A217" s="131" t="s">
        <v>277</v>
      </c>
      <c r="B217" s="132">
        <f>'[1]Lubānas ziņas'!D46</f>
        <v>1327</v>
      </c>
      <c r="C217" s="132">
        <f>'[1]Lubānas ziņas'!E46</f>
        <v>1327</v>
      </c>
      <c r="D217" s="132">
        <f>'[1]Lubānas ziņas'!F46</f>
        <v>1077</v>
      </c>
      <c r="E217" s="132">
        <f>'[1]Lubānas ziņas'!G46</f>
        <v>1392</v>
      </c>
      <c r="F217" s="132">
        <v>1392</v>
      </c>
      <c r="G217" s="133">
        <f t="shared" si="48"/>
        <v>4.3008812480959641E-2</v>
      </c>
    </row>
    <row r="218" spans="1:7" s="153" customFormat="1" ht="18" customHeight="1">
      <c r="A218" s="131" t="s">
        <v>245</v>
      </c>
      <c r="B218" s="132">
        <f>'[1]Lubānas ziņas'!D53</f>
        <v>0</v>
      </c>
      <c r="C218" s="132">
        <f>'[1]Lubānas ziņas'!E53</f>
        <v>0</v>
      </c>
      <c r="D218" s="132">
        <f>'[1]Lubānas ziņas'!F53</f>
        <v>0</v>
      </c>
      <c r="E218" s="132">
        <f>'[1]Lubānas ziņas'!G53</f>
        <v>0</v>
      </c>
      <c r="F218" s="132">
        <v>0</v>
      </c>
      <c r="G218" s="133">
        <f t="shared" si="48"/>
        <v>0</v>
      </c>
    </row>
    <row r="219" spans="1:7" s="153" customFormat="1">
      <c r="A219" s="131" t="s">
        <v>256</v>
      </c>
      <c r="B219" s="132">
        <f>'[1]Lubānas ziņas'!D55</f>
        <v>0</v>
      </c>
      <c r="C219" s="132">
        <f>'[1]Lubānas ziņas'!E55</f>
        <v>0</v>
      </c>
      <c r="D219" s="132">
        <f>'[1]Lubānas ziņas'!F55</f>
        <v>0</v>
      </c>
      <c r="E219" s="132">
        <f>'[1]Lubānas ziņas'!G55</f>
        <v>700</v>
      </c>
      <c r="F219" s="132">
        <v>700</v>
      </c>
      <c r="G219" s="133">
        <f t="shared" si="48"/>
        <v>2.1627994782091771E-2</v>
      </c>
    </row>
    <row r="220" spans="1:7" s="153" customFormat="1">
      <c r="A220" s="128" t="s">
        <v>161</v>
      </c>
      <c r="B220" s="129">
        <f t="shared" ref="B220:G220" si="49">SUM(B221:B223)</f>
        <v>100</v>
      </c>
      <c r="C220" s="129">
        <f t="shared" si="49"/>
        <v>100</v>
      </c>
      <c r="D220" s="129">
        <f t="shared" si="49"/>
        <v>0</v>
      </c>
      <c r="E220" s="129">
        <f t="shared" si="49"/>
        <v>1737</v>
      </c>
      <c r="F220" s="129">
        <f t="shared" si="49"/>
        <v>1737</v>
      </c>
      <c r="G220" s="130">
        <f t="shared" si="49"/>
        <v>5.366832419499059E-2</v>
      </c>
    </row>
    <row r="221" spans="1:7" s="153" customFormat="1">
      <c r="A221" s="131" t="s">
        <v>243</v>
      </c>
      <c r="B221" s="139">
        <f>'[1]rotaļu laukums'!D17</f>
        <v>0</v>
      </c>
      <c r="C221" s="139">
        <f>'[1]rotaļu laukums'!E17</f>
        <v>0</v>
      </c>
      <c r="D221" s="139">
        <f>'[1]rotaļu laukums'!F17</f>
        <v>0</v>
      </c>
      <c r="E221" s="139">
        <f>'[1]rotaļu laukums'!G17</f>
        <v>0</v>
      </c>
      <c r="F221" s="139">
        <v>0</v>
      </c>
      <c r="G221" s="133">
        <f>SUM(F221/$F$359*100)</f>
        <v>0</v>
      </c>
    </row>
    <row r="222" spans="1:7" s="153" customFormat="1" ht="29.25" customHeight="1">
      <c r="A222" s="131" t="s">
        <v>244</v>
      </c>
      <c r="B222" s="132">
        <f>'[1]rotaļu laukums'!D19</f>
        <v>100</v>
      </c>
      <c r="C222" s="132">
        <f>'[1]rotaļu laukums'!E19</f>
        <v>100</v>
      </c>
      <c r="D222" s="132">
        <f>'[1]rotaļu laukums'!F19</f>
        <v>0</v>
      </c>
      <c r="E222" s="132">
        <f>'[1]rotaļu laukums'!G19</f>
        <v>100</v>
      </c>
      <c r="F222" s="132">
        <v>100</v>
      </c>
      <c r="G222" s="133">
        <f>SUM(F222/$F$359*100)</f>
        <v>3.0897135402988248E-3</v>
      </c>
    </row>
    <row r="223" spans="1:7" s="153" customFormat="1">
      <c r="A223" s="131" t="s">
        <v>256</v>
      </c>
      <c r="B223" s="132">
        <f>'[1]rotaļu laukums'!D22</f>
        <v>0</v>
      </c>
      <c r="C223" s="132">
        <f>'[1]rotaļu laukums'!E22</f>
        <v>0</v>
      </c>
      <c r="D223" s="132">
        <f>'[1]rotaļu laukums'!F22</f>
        <v>0</v>
      </c>
      <c r="E223" s="132">
        <f>'[1]rotaļu laukums'!G22</f>
        <v>1637</v>
      </c>
      <c r="F223" s="132">
        <v>1637</v>
      </c>
      <c r="G223" s="133">
        <f>SUM(F223/$F$359*100)</f>
        <v>5.0578610654691762E-2</v>
      </c>
    </row>
    <row r="224" spans="1:7" s="153" customFormat="1" ht="25.5">
      <c r="A224" s="128" t="s">
        <v>278</v>
      </c>
      <c r="B224" s="135">
        <f t="shared" ref="B224:G224" si="50">SUM(B226:B227)</f>
        <v>2000</v>
      </c>
      <c r="C224" s="135">
        <f t="shared" si="50"/>
        <v>9856</v>
      </c>
      <c r="D224" s="135">
        <f t="shared" si="50"/>
        <v>7976</v>
      </c>
      <c r="E224" s="135">
        <f t="shared" si="50"/>
        <v>2576</v>
      </c>
      <c r="F224" s="135">
        <f t="shared" si="50"/>
        <v>2576</v>
      </c>
      <c r="G224" s="130">
        <f t="shared" si="50"/>
        <v>7.9591020798097725E-2</v>
      </c>
    </row>
    <row r="225" spans="1:12" s="123" customFormat="1" ht="38.25" customHeight="1">
      <c r="A225" s="127" t="s">
        <v>116</v>
      </c>
      <c r="B225" s="127" t="s">
        <v>117</v>
      </c>
      <c r="C225" s="127" t="s">
        <v>13</v>
      </c>
      <c r="D225" s="127" t="s">
        <v>14</v>
      </c>
      <c r="E225" s="23" t="s">
        <v>15</v>
      </c>
      <c r="F225" s="23" t="s">
        <v>16</v>
      </c>
      <c r="G225" s="127" t="s">
        <v>239</v>
      </c>
      <c r="J225" s="4"/>
      <c r="K225" s="68"/>
      <c r="L225" s="68"/>
    </row>
    <row r="226" spans="1:12" s="153" customFormat="1" ht="25.5">
      <c r="A226" s="131" t="s">
        <v>279</v>
      </c>
      <c r="B226" s="132">
        <f>'[1]Pārējais sports, kultūra, reliģ'!D16</f>
        <v>2000</v>
      </c>
      <c r="C226" s="132">
        <f>'[1]Pārējais sports, kultūra, reliģ'!E16</f>
        <v>9856</v>
      </c>
      <c r="D226" s="132">
        <f>'[1]Pārējais sports, kultūra, reliģ'!F16</f>
        <v>7976</v>
      </c>
      <c r="E226" s="132">
        <f>'[1]Pārējais sports, kultūra, reliģ'!G16</f>
        <v>2576</v>
      </c>
      <c r="F226" s="132">
        <v>2576</v>
      </c>
      <c r="G226" s="133">
        <f>SUM(F226/$F$359*100)</f>
        <v>7.9591020798097725E-2</v>
      </c>
    </row>
    <row r="227" spans="1:12" s="153" customFormat="1">
      <c r="A227" s="131" t="s">
        <v>248</v>
      </c>
      <c r="B227" s="132">
        <f>'[1]Pārējais sports, kultūra, reliģ'!D20</f>
        <v>0</v>
      </c>
      <c r="C227" s="132">
        <f>'[1]Pārējais sports, kultūra, reliģ'!E20</f>
        <v>0</v>
      </c>
      <c r="D227" s="132">
        <f>'[1]Pārējais sports, kultūra, reliģ'!F20</f>
        <v>0</v>
      </c>
      <c r="E227" s="132">
        <f>'[1]Pārējais sports, kultūra, reliģ'!G20</f>
        <v>0</v>
      </c>
      <c r="F227" s="132">
        <v>0</v>
      </c>
      <c r="G227" s="133">
        <f>SUM(F227/$F$359*100)</f>
        <v>0</v>
      </c>
    </row>
    <row r="228" spans="1:12" s="153" customFormat="1" ht="14.25">
      <c r="A228" s="141" t="s">
        <v>163</v>
      </c>
      <c r="B228" s="156">
        <f t="shared" ref="B228:G228" si="51">SUM(B149,B157,B166,B175,B181,B188,B197,B205,B212,B220,B224)</f>
        <v>322017.29700000002</v>
      </c>
      <c r="C228" s="156">
        <f t="shared" si="51"/>
        <v>337534.50800000003</v>
      </c>
      <c r="D228" s="156">
        <f t="shared" si="51"/>
        <v>295537</v>
      </c>
      <c r="E228" s="156">
        <f t="shared" si="51"/>
        <v>368069</v>
      </c>
      <c r="F228" s="156">
        <f t="shared" si="51"/>
        <v>368069</v>
      </c>
      <c r="G228" s="157">
        <f t="shared" si="51"/>
        <v>11.37227773064248</v>
      </c>
    </row>
    <row r="229" spans="1:12" s="153" customFormat="1" ht="14.25">
      <c r="A229" s="128" t="s">
        <v>164</v>
      </c>
      <c r="B229" s="156">
        <f t="shared" ref="B229:G229" si="52">SUM(B230:B236)</f>
        <v>364660</v>
      </c>
      <c r="C229" s="156">
        <f t="shared" si="52"/>
        <v>375661</v>
      </c>
      <c r="D229" s="156">
        <f t="shared" si="52"/>
        <v>330558</v>
      </c>
      <c r="E229" s="156">
        <f t="shared" si="52"/>
        <v>358758</v>
      </c>
      <c r="F229" s="156">
        <f t="shared" si="52"/>
        <v>358758</v>
      </c>
      <c r="G229" s="130">
        <f t="shared" si="52"/>
        <v>11.084594502905256</v>
      </c>
    </row>
    <row r="230" spans="1:12" s="153" customFormat="1" ht="15">
      <c r="A230" s="131" t="s">
        <v>240</v>
      </c>
      <c r="B230" s="161">
        <f>'[1]PII "Rūķīši"'!D29</f>
        <v>188250</v>
      </c>
      <c r="C230" s="161">
        <f>'[1]PII "Rūķīši"'!E29</f>
        <v>193501</v>
      </c>
      <c r="D230" s="161">
        <f>'[1]PII "Rūķīši"'!F29</f>
        <v>184412</v>
      </c>
      <c r="E230" s="161">
        <f>'[1]PII "Rūķīši"'!G29</f>
        <v>200022</v>
      </c>
      <c r="F230" s="161">
        <v>200022</v>
      </c>
      <c r="G230" s="133">
        <f>SUM(F230/$F$359*100)</f>
        <v>6.1801068175765153</v>
      </c>
    </row>
    <row r="231" spans="1:12" s="153" customFormat="1" ht="25.5">
      <c r="A231" s="131" t="s">
        <v>241</v>
      </c>
      <c r="B231" s="161">
        <f>'[1]PII "Rūķīši"'!D36</f>
        <v>54005</v>
      </c>
      <c r="C231" s="161">
        <f>'[1]PII "Rūķīši"'!E36</f>
        <v>58589</v>
      </c>
      <c r="D231" s="161">
        <f>'[1]PII "Rūķīši"'!F36</f>
        <v>58589</v>
      </c>
      <c r="E231" s="161">
        <f>'[1]PII "Rūķīši"'!G36</f>
        <v>62072</v>
      </c>
      <c r="F231" s="161">
        <v>62072</v>
      </c>
      <c r="G231" s="133">
        <f t="shared" ref="G231:G236" si="53">SUM(F231/$F$359*100)</f>
        <v>1.9178469887342866</v>
      </c>
    </row>
    <row r="232" spans="1:12" s="153" customFormat="1" ht="15">
      <c r="A232" s="131" t="s">
        <v>242</v>
      </c>
      <c r="B232" s="161">
        <f>'[1]PII "Rūķīši"'!D41</f>
        <v>292</v>
      </c>
      <c r="C232" s="161">
        <f>'[1]PII "Rūķīši"'!E41</f>
        <v>412</v>
      </c>
      <c r="D232" s="161">
        <f>'[1]PII "Rūķīši"'!F41</f>
        <v>412</v>
      </c>
      <c r="E232" s="161">
        <f>'[1]PII "Rūķīši"'!G41</f>
        <v>827</v>
      </c>
      <c r="F232" s="161">
        <v>827</v>
      </c>
      <c r="G232" s="133">
        <f t="shared" si="53"/>
        <v>2.5551930978271284E-2</v>
      </c>
    </row>
    <row r="233" spans="1:12" s="153" customFormat="1" ht="15">
      <c r="A233" s="131" t="s">
        <v>243</v>
      </c>
      <c r="B233" s="161">
        <f>'[1]PII "Rūķīši"'!D45</f>
        <v>46114</v>
      </c>
      <c r="C233" s="161">
        <f>'[1]PII "Rūķīši"'!E45</f>
        <v>46644</v>
      </c>
      <c r="D233" s="161">
        <f>'[1]PII "Rūķīši"'!F45</f>
        <v>35948</v>
      </c>
      <c r="E233" s="161">
        <f>'[1]PII "Rūķīši"'!G45</f>
        <v>61126</v>
      </c>
      <c r="F233" s="161">
        <v>61126</v>
      </c>
      <c r="G233" s="133">
        <f t="shared" si="53"/>
        <v>1.8886182986430595</v>
      </c>
    </row>
    <row r="234" spans="1:12" s="153" customFormat="1" ht="25.5">
      <c r="A234" s="131" t="s">
        <v>244</v>
      </c>
      <c r="B234" s="161">
        <f>'[1]PII "Rūķīši"'!D67</f>
        <v>27731</v>
      </c>
      <c r="C234" s="161">
        <f>'[1]PII "Rūķīši"'!E67</f>
        <v>28247</v>
      </c>
      <c r="D234" s="161">
        <f>'[1]PII "Rūķīši"'!F67</f>
        <v>26502</v>
      </c>
      <c r="E234" s="161">
        <f>'[1]PII "Rūķīši"'!G67</f>
        <v>28502</v>
      </c>
      <c r="F234" s="161">
        <v>28502</v>
      </c>
      <c r="G234" s="133">
        <f t="shared" si="53"/>
        <v>0.88063015325597105</v>
      </c>
    </row>
    <row r="235" spans="1:12" s="153" customFormat="1" ht="15">
      <c r="A235" s="131" t="s">
        <v>256</v>
      </c>
      <c r="B235" s="161">
        <f>'[1]PII "Rūķīši"'!D82</f>
        <v>47638</v>
      </c>
      <c r="C235" s="161">
        <f>'[1]PII "Rūķīši"'!E82</f>
        <v>47638</v>
      </c>
      <c r="D235" s="161">
        <f>'[1]PII "Rūķīši"'!F82</f>
        <v>24072</v>
      </c>
      <c r="E235" s="161">
        <f>'[1]PII "Rūķīši"'!G82</f>
        <v>5579</v>
      </c>
      <c r="F235" s="161">
        <v>5579</v>
      </c>
      <c r="G235" s="133">
        <f t="shared" si="53"/>
        <v>0.17237511841327141</v>
      </c>
    </row>
    <row r="236" spans="1:12" s="153" customFormat="1" ht="15">
      <c r="A236" s="131" t="s">
        <v>248</v>
      </c>
      <c r="B236" s="161">
        <f>'[1]PII "Rūķīši"'!D87</f>
        <v>630</v>
      </c>
      <c r="C236" s="161">
        <f>'[1]PII "Rūķīši"'!E87</f>
        <v>630</v>
      </c>
      <c r="D236" s="161">
        <f>'[1]PII "Rūķīši"'!F87</f>
        <v>623</v>
      </c>
      <c r="E236" s="161">
        <f>'[1]PII "Rūķīši"'!G87</f>
        <v>630</v>
      </c>
      <c r="F236" s="161">
        <v>630</v>
      </c>
      <c r="G236" s="133">
        <f t="shared" si="53"/>
        <v>1.9465195303882594E-2</v>
      </c>
    </row>
    <row r="237" spans="1:12" s="153" customFormat="1" ht="14.25">
      <c r="A237" s="144" t="s">
        <v>280</v>
      </c>
      <c r="B237" s="156">
        <f t="shared" ref="B237:G237" si="54">SUM(B238:B246)</f>
        <v>534215</v>
      </c>
      <c r="C237" s="156">
        <f t="shared" si="54"/>
        <v>630958</v>
      </c>
      <c r="D237" s="156">
        <f t="shared" si="54"/>
        <v>602702</v>
      </c>
      <c r="E237" s="156">
        <f t="shared" si="54"/>
        <v>595935</v>
      </c>
      <c r="F237" s="156">
        <f t="shared" si="54"/>
        <v>597562</v>
      </c>
      <c r="G237" s="130">
        <f t="shared" si="54"/>
        <v>18.462954025680464</v>
      </c>
    </row>
    <row r="238" spans="1:12" s="153" customFormat="1" ht="15">
      <c r="A238" s="131" t="s">
        <v>240</v>
      </c>
      <c r="B238" s="161">
        <f>[1]vidusskola!D51</f>
        <v>287876</v>
      </c>
      <c r="C238" s="161">
        <f>[1]vidusskola!E51</f>
        <v>365429</v>
      </c>
      <c r="D238" s="161">
        <f>[1]vidusskola!F51</f>
        <v>357527</v>
      </c>
      <c r="E238" s="161">
        <f>[1]vidusskola!G51</f>
        <v>300257</v>
      </c>
      <c r="F238" s="161">
        <f>[1]vidusskola!H51</f>
        <v>295341</v>
      </c>
      <c r="G238" s="133">
        <f>SUM(F238/$F$359*100)</f>
        <v>9.1251908670539521</v>
      </c>
    </row>
    <row r="239" spans="1:12" s="153" customFormat="1" ht="25.5">
      <c r="A239" s="131" t="s">
        <v>241</v>
      </c>
      <c r="B239" s="161">
        <f>[1]vidusskola!D64</f>
        <v>84323</v>
      </c>
      <c r="C239" s="161">
        <f>[1]vidusskola!E64</f>
        <v>103005</v>
      </c>
      <c r="D239" s="161">
        <f>[1]vidusskola!F64</f>
        <v>104438</v>
      </c>
      <c r="E239" s="161">
        <f>[1]vidusskola!G64</f>
        <v>92096</v>
      </c>
      <c r="F239" s="161">
        <f>[1]vidusskola!H64</f>
        <v>90912</v>
      </c>
      <c r="G239" s="133">
        <f t="shared" ref="G239:G246" si="55">SUM(F239/$F$359*100)</f>
        <v>2.8089203737564676</v>
      </c>
    </row>
    <row r="240" spans="1:12" s="153" customFormat="1" ht="15">
      <c r="A240" s="131" t="s">
        <v>242</v>
      </c>
      <c r="B240" s="161">
        <f>[1]vidusskola!D72</f>
        <v>2840</v>
      </c>
      <c r="C240" s="161">
        <f>[1]vidusskola!E72</f>
        <v>3348</v>
      </c>
      <c r="D240" s="161">
        <f>[1]vidusskola!F72</f>
        <v>2213</v>
      </c>
      <c r="E240" s="161">
        <f>[1]vidusskola!G72</f>
        <v>3471</v>
      </c>
      <c r="F240" s="161">
        <f>[1]vidusskola!H72</f>
        <v>2518</v>
      </c>
      <c r="G240" s="133">
        <f t="shared" si="55"/>
        <v>7.779898694472441E-2</v>
      </c>
    </row>
    <row r="241" spans="1:7" s="153" customFormat="1" ht="15">
      <c r="A241" s="131" t="s">
        <v>243</v>
      </c>
      <c r="B241" s="161">
        <f>[1]vidusskola!D80</f>
        <v>60214</v>
      </c>
      <c r="C241" s="161">
        <f>[1]vidusskola!E80</f>
        <v>59567</v>
      </c>
      <c r="D241" s="161">
        <f>[1]vidusskola!F80</f>
        <v>48698</v>
      </c>
      <c r="E241" s="161">
        <f>[1]vidusskola!G80</f>
        <v>50935</v>
      </c>
      <c r="F241" s="161">
        <f>[1]vidusskola!H80</f>
        <v>41985</v>
      </c>
      <c r="G241" s="133">
        <f t="shared" si="55"/>
        <v>1.2972162298944616</v>
      </c>
    </row>
    <row r="242" spans="1:7" s="153" customFormat="1" ht="25.5">
      <c r="A242" s="131" t="s">
        <v>244</v>
      </c>
      <c r="B242" s="161">
        <f>[1]vidusskola!D111+'[1]1.-4.kl.ēdināš.'!D25</f>
        <v>75953</v>
      </c>
      <c r="C242" s="161">
        <f>[1]vidusskola!E111+'[1]1.-4.kl.ēdināš.'!E25</f>
        <v>76585</v>
      </c>
      <c r="D242" s="161">
        <f>[1]vidusskola!F111+'[1]1.-4.kl.ēdināš.'!F25</f>
        <v>69892</v>
      </c>
      <c r="E242" s="161">
        <f>[1]vidusskola!G111+'[1]1.-4.kl.ēdināš.'!G25</f>
        <v>83305</v>
      </c>
      <c r="F242" s="161">
        <f>[1]vidusskola!H111+'[1]1.-4.kl.ēdināš.'!H25</f>
        <v>80358</v>
      </c>
      <c r="G242" s="133">
        <f t="shared" si="55"/>
        <v>2.4828320067133296</v>
      </c>
    </row>
    <row r="243" spans="1:7" s="153" customFormat="1" ht="15">
      <c r="A243" s="131" t="s">
        <v>274</v>
      </c>
      <c r="B243" s="161">
        <f>[1]vidusskola!D131</f>
        <v>360</v>
      </c>
      <c r="C243" s="161">
        <f>[1]vidusskola!E131</f>
        <v>360</v>
      </c>
      <c r="D243" s="161">
        <f>[1]vidusskola!F131</f>
        <v>334</v>
      </c>
      <c r="E243" s="161">
        <f>[1]vidusskola!G131</f>
        <v>300</v>
      </c>
      <c r="F243" s="161">
        <v>300</v>
      </c>
      <c r="G243" s="133">
        <f t="shared" si="55"/>
        <v>9.2691406208964735E-3</v>
      </c>
    </row>
    <row r="244" spans="1:7" s="153" customFormat="1" ht="15">
      <c r="A244" s="131" t="s">
        <v>245</v>
      </c>
      <c r="B244" s="161">
        <f>[1]vidusskola!D133</f>
        <v>271</v>
      </c>
      <c r="C244" s="161">
        <f>[1]vidusskola!E133</f>
        <v>271</v>
      </c>
      <c r="D244" s="161">
        <f>[1]vidusskola!F133</f>
        <v>229</v>
      </c>
      <c r="E244" s="161">
        <f>[1]vidusskola!G133</f>
        <v>271</v>
      </c>
      <c r="F244" s="161">
        <v>271</v>
      </c>
      <c r="G244" s="133">
        <f t="shared" si="55"/>
        <v>8.3731236942098143E-3</v>
      </c>
    </row>
    <row r="245" spans="1:7" s="153" customFormat="1" ht="15">
      <c r="A245" s="131" t="s">
        <v>256</v>
      </c>
      <c r="B245" s="161">
        <f>[1]vidusskola!D142</f>
        <v>20300</v>
      </c>
      <c r="C245" s="161">
        <f>[1]vidusskola!E142</f>
        <v>20300</v>
      </c>
      <c r="D245" s="161">
        <f>[1]vidusskola!F142</f>
        <v>17284</v>
      </c>
      <c r="E245" s="161">
        <f>[1]vidusskola!G142</f>
        <v>63821</v>
      </c>
      <c r="F245" s="161">
        <f>[1]vidusskola!H142</f>
        <v>84398</v>
      </c>
      <c r="G245" s="133">
        <f t="shared" si="55"/>
        <v>2.6076564337414019</v>
      </c>
    </row>
    <row r="246" spans="1:7" s="153" customFormat="1" ht="15">
      <c r="A246" s="131" t="s">
        <v>248</v>
      </c>
      <c r="B246" s="161">
        <f>[1]vidusskola!D137</f>
        <v>2078</v>
      </c>
      <c r="C246" s="161">
        <f>[1]vidusskola!E137</f>
        <v>2093</v>
      </c>
      <c r="D246" s="161">
        <f>[1]vidusskola!F137</f>
        <v>2087</v>
      </c>
      <c r="E246" s="161">
        <f>[1]vidusskola!G137</f>
        <v>1479</v>
      </c>
      <c r="F246" s="161">
        <v>1479</v>
      </c>
      <c r="G246" s="133">
        <f t="shared" si="55"/>
        <v>4.569686326101962E-2</v>
      </c>
    </row>
    <row r="247" spans="1:7" s="153" customFormat="1" ht="14.25">
      <c r="A247" s="144" t="s">
        <v>281</v>
      </c>
      <c r="B247" s="156">
        <f t="shared" ref="B247:G247" si="56">SUM(B248:B250)</f>
        <v>1281</v>
      </c>
      <c r="C247" s="156">
        <f t="shared" si="56"/>
        <v>13581</v>
      </c>
      <c r="D247" s="156">
        <f t="shared" si="56"/>
        <v>9161</v>
      </c>
      <c r="E247" s="156">
        <f t="shared" si="56"/>
        <v>8343</v>
      </c>
      <c r="F247" s="156">
        <f t="shared" si="56"/>
        <v>8343</v>
      </c>
      <c r="G247" s="130">
        <f t="shared" si="56"/>
        <v>0.25777480066713093</v>
      </c>
    </row>
    <row r="248" spans="1:7" s="153" customFormat="1" ht="15">
      <c r="A248" s="131" t="s">
        <v>240</v>
      </c>
      <c r="B248" s="161">
        <f>'[1]vidusskola projekti'!D26</f>
        <v>0</v>
      </c>
      <c r="C248" s="161">
        <f>'[1]vidusskola projekti'!E26</f>
        <v>8844</v>
      </c>
      <c r="D248" s="161">
        <f>'[1]vidusskola projekti'!F26</f>
        <v>5356</v>
      </c>
      <c r="E248" s="161">
        <f>'[1]vidusskola projekti'!G26</f>
        <v>5716</v>
      </c>
      <c r="F248" s="161">
        <v>5716</v>
      </c>
      <c r="G248" s="133">
        <f>SUM(F248/$F$359*100)</f>
        <v>0.17660802596348082</v>
      </c>
    </row>
    <row r="249" spans="1:7" s="153" customFormat="1" ht="25.5">
      <c r="A249" s="131" t="s">
        <v>241</v>
      </c>
      <c r="B249" s="161">
        <f>'[1]vidusskola projekti'!D29</f>
        <v>0</v>
      </c>
      <c r="C249" s="161">
        <f>'[1]vidusskola projekti'!E29</f>
        <v>2130</v>
      </c>
      <c r="D249" s="161">
        <f>'[1]vidusskola projekti'!F29</f>
        <v>1267</v>
      </c>
      <c r="E249" s="161">
        <f>'[1]vidusskola projekti'!G29</f>
        <v>1377</v>
      </c>
      <c r="F249" s="161">
        <v>1377</v>
      </c>
      <c r="G249" s="133">
        <f>SUM(F249/$F$359*100)</f>
        <v>4.2545355449914814E-2</v>
      </c>
    </row>
    <row r="250" spans="1:7" s="153" customFormat="1" ht="15">
      <c r="A250" s="131" t="s">
        <v>243</v>
      </c>
      <c r="B250" s="161">
        <f>'[1]vidusskola projekti'!D32</f>
        <v>1281</v>
      </c>
      <c r="C250" s="161">
        <f>'[1]vidusskola projekti'!E32</f>
        <v>2607</v>
      </c>
      <c r="D250" s="161">
        <f>'[1]vidusskola projekti'!F32</f>
        <v>2538</v>
      </c>
      <c r="E250" s="161">
        <f>'[1]vidusskola projekti'!G32</f>
        <v>1250</v>
      </c>
      <c r="F250" s="161">
        <v>1250</v>
      </c>
      <c r="G250" s="133">
        <f>SUM(F250/$F$359*100)</f>
        <v>3.8621419253735308E-2</v>
      </c>
    </row>
    <row r="251" spans="1:7" s="153" customFormat="1" ht="14.25">
      <c r="A251" s="144" t="s">
        <v>282</v>
      </c>
      <c r="B251" s="156">
        <f t="shared" ref="B251:G251" si="57">SUM(B252:B261)</f>
        <v>224615</v>
      </c>
      <c r="C251" s="156">
        <f t="shared" si="57"/>
        <v>244604</v>
      </c>
      <c r="D251" s="156">
        <f t="shared" si="57"/>
        <v>227420</v>
      </c>
      <c r="E251" s="156">
        <f t="shared" si="57"/>
        <v>232063</v>
      </c>
      <c r="F251" s="156">
        <f t="shared" si="57"/>
        <v>232063</v>
      </c>
      <c r="G251" s="130">
        <f t="shared" si="57"/>
        <v>7.1700819330236607</v>
      </c>
    </row>
    <row r="252" spans="1:7" s="153" customFormat="1" ht="15">
      <c r="A252" s="131" t="s">
        <v>240</v>
      </c>
      <c r="B252" s="161">
        <f>'[1]Meirānu pamatskola'!C34</f>
        <v>127931</v>
      </c>
      <c r="C252" s="161">
        <f>'[1]Meirānu pamatskola'!D34</f>
        <v>143335</v>
      </c>
      <c r="D252" s="161">
        <f>'[1]Meirānu pamatskola'!E34</f>
        <v>136339</v>
      </c>
      <c r="E252" s="161">
        <f>'[1]Meirānu pamatskola'!F34</f>
        <v>144119</v>
      </c>
      <c r="F252" s="161">
        <v>144119</v>
      </c>
      <c r="G252" s="133">
        <f>SUM(F252/$F$359*100)</f>
        <v>4.4528642571432631</v>
      </c>
    </row>
    <row r="253" spans="1:7" s="153" customFormat="1" ht="25.5">
      <c r="A253" s="131" t="s">
        <v>241</v>
      </c>
      <c r="B253" s="161">
        <f>'[1]Meirānu pamatskola'!C46</f>
        <v>38345</v>
      </c>
      <c r="C253" s="161">
        <f>'[1]Meirānu pamatskola'!D46</f>
        <v>42055</v>
      </c>
      <c r="D253" s="161">
        <f>'[1]Meirānu pamatskola'!E46</f>
        <v>40362</v>
      </c>
      <c r="E253" s="161">
        <f>'[1]Meirānu pamatskola'!F46</f>
        <v>43791</v>
      </c>
      <c r="F253" s="161">
        <v>43791</v>
      </c>
      <c r="G253" s="133">
        <f>SUM(F253/$F$359*100)</f>
        <v>1.3530164564322584</v>
      </c>
    </row>
    <row r="254" spans="1:7" s="153" customFormat="1" ht="15">
      <c r="A254" s="131" t="s">
        <v>242</v>
      </c>
      <c r="B254" s="161">
        <f>'[1]Meirānu pamatskola'!C53+'[1]NORDPLUS (2)'!C24</f>
        <v>11807</v>
      </c>
      <c r="C254" s="161">
        <f>'[1]Meirānu pamatskola'!D53+'[1]NORDPLUS (2)'!D24</f>
        <v>12369</v>
      </c>
      <c r="D254" s="161">
        <f>'[1]Meirānu pamatskola'!E53+'[1]NORDPLUS (2)'!E24</f>
        <v>11992</v>
      </c>
      <c r="E254" s="161">
        <f>'[1]Meirānu pamatskola'!F53+'[1]NORDPLUS (2)'!F24</f>
        <v>260</v>
      </c>
      <c r="F254" s="161">
        <v>260</v>
      </c>
      <c r="G254" s="133">
        <f>SUM(F254/$F$359*100)</f>
        <v>8.0332552047769432E-3</v>
      </c>
    </row>
    <row r="255" spans="1:7" s="153" customFormat="1" ht="15">
      <c r="A255" s="131" t="s">
        <v>243</v>
      </c>
      <c r="B255" s="161">
        <f>'[1]Meirānu pamatskola'!C60+'[1]NORDPLUS (2)'!C27</f>
        <v>23380</v>
      </c>
      <c r="C255" s="161">
        <f>'[1]Meirānu pamatskola'!D60+'[1]NORDPLUS (2)'!D27</f>
        <v>22843</v>
      </c>
      <c r="D255" s="161">
        <f>'[1]Meirānu pamatskola'!E60+'[1]NORDPLUS (2)'!E27</f>
        <v>19974</v>
      </c>
      <c r="E255" s="161">
        <f>'[1]Meirānu pamatskola'!F60+'[1]NORDPLUS (2)'!F27</f>
        <v>19009</v>
      </c>
      <c r="F255" s="161">
        <v>19009</v>
      </c>
      <c r="G255" s="133">
        <f>SUM(F255/$F$359*100)</f>
        <v>0.58732364687540362</v>
      </c>
    </row>
    <row r="256" spans="1:7" s="153" customFormat="1" ht="25.5">
      <c r="A256" s="131" t="s">
        <v>244</v>
      </c>
      <c r="B256" s="161">
        <f>'[1]Meirānu pamatskola'!C85+'[1]NORDPLUS (2)'!C30</f>
        <v>21717</v>
      </c>
      <c r="C256" s="161">
        <f>'[1]Meirānu pamatskola'!D85+'[1]NORDPLUS (2)'!D30</f>
        <v>22012</v>
      </c>
      <c r="D256" s="161">
        <f>'[1]Meirānu pamatskola'!E85+'[1]NORDPLUS (2)'!E30</f>
        <v>17331</v>
      </c>
      <c r="E256" s="161">
        <f>'[1]Meirānu pamatskola'!F85+'[1]NORDPLUS (2)'!F30</f>
        <v>23175</v>
      </c>
      <c r="F256" s="161">
        <v>23175</v>
      </c>
      <c r="G256" s="133">
        <f>SUM(F256/$F$359*100)</f>
        <v>0.71604111296425266</v>
      </c>
    </row>
    <row r="257" spans="1:12" s="123" customFormat="1" ht="38.25" customHeight="1">
      <c r="A257" s="127" t="s">
        <v>116</v>
      </c>
      <c r="B257" s="127" t="s">
        <v>117</v>
      </c>
      <c r="C257" s="127" t="s">
        <v>13</v>
      </c>
      <c r="D257" s="127" t="s">
        <v>14</v>
      </c>
      <c r="E257" s="23" t="s">
        <v>15</v>
      </c>
      <c r="F257" s="23" t="s">
        <v>16</v>
      </c>
      <c r="G257" s="127" t="s">
        <v>239</v>
      </c>
      <c r="J257" s="4"/>
      <c r="K257" s="68"/>
      <c r="L257" s="68"/>
    </row>
    <row r="258" spans="1:12" s="153" customFormat="1" ht="15">
      <c r="A258" s="131" t="s">
        <v>274</v>
      </c>
      <c r="B258" s="161">
        <f>'[1]Meirānu pamatskola'!C99</f>
        <v>0</v>
      </c>
      <c r="C258" s="161">
        <f>'[1]Meirānu pamatskola'!D99</f>
        <v>0</v>
      </c>
      <c r="D258" s="161">
        <f>'[1]Meirānu pamatskola'!E99</f>
        <v>0</v>
      </c>
      <c r="E258" s="161">
        <f>'[1]Meirānu pamatskola'!F99</f>
        <v>0</v>
      </c>
      <c r="F258" s="161">
        <v>0</v>
      </c>
      <c r="G258" s="133">
        <f>SUM(F258/$F$359*100)</f>
        <v>0</v>
      </c>
    </row>
    <row r="259" spans="1:12" s="153" customFormat="1" ht="15">
      <c r="A259" s="131" t="s">
        <v>245</v>
      </c>
      <c r="B259" s="161">
        <f>'[1]Meirānu pamatskola'!C101</f>
        <v>0</v>
      </c>
      <c r="C259" s="161">
        <f>'[1]Meirānu pamatskola'!D101</f>
        <v>0</v>
      </c>
      <c r="D259" s="161">
        <f>'[1]Meirānu pamatskola'!E101</f>
        <v>0</v>
      </c>
      <c r="E259" s="161">
        <f>'[1]Meirānu pamatskola'!F101</f>
        <v>0</v>
      </c>
      <c r="F259" s="161">
        <v>0</v>
      </c>
      <c r="G259" s="133">
        <f>SUM(F259/$F$359*100)</f>
        <v>0</v>
      </c>
    </row>
    <row r="260" spans="1:12" s="153" customFormat="1" ht="15">
      <c r="A260" s="131" t="s">
        <v>256</v>
      </c>
      <c r="B260" s="161">
        <f>'[1]Meirānu pamatskola'!C103</f>
        <v>1300</v>
      </c>
      <c r="C260" s="161">
        <f>'[1]Meirānu pamatskola'!D103</f>
        <v>1855</v>
      </c>
      <c r="D260" s="161">
        <f>'[1]Meirānu pamatskola'!E103</f>
        <v>1287</v>
      </c>
      <c r="E260" s="161">
        <f>'[1]Meirānu pamatskola'!F103</f>
        <v>1589</v>
      </c>
      <c r="F260" s="161">
        <v>1589</v>
      </c>
      <c r="G260" s="133">
        <f>SUM(F260/$F$359*100)</f>
        <v>4.909554815534832E-2</v>
      </c>
    </row>
    <row r="261" spans="1:12" s="153" customFormat="1" ht="15">
      <c r="A261" s="131" t="s">
        <v>248</v>
      </c>
      <c r="B261" s="161">
        <f>'[1]Meirānu pamatskola'!C106</f>
        <v>135</v>
      </c>
      <c r="C261" s="161">
        <f>'[1]Meirānu pamatskola'!D106</f>
        <v>135</v>
      </c>
      <c r="D261" s="161">
        <f>'[1]Meirānu pamatskola'!E106</f>
        <v>135</v>
      </c>
      <c r="E261" s="161">
        <f>'[1]Meirānu pamatskola'!F106</f>
        <v>120</v>
      </c>
      <c r="F261" s="161">
        <v>120</v>
      </c>
      <c r="G261" s="133">
        <f>SUM(F261/$F$359*100)</f>
        <v>3.7076562483585895E-3</v>
      </c>
    </row>
    <row r="262" spans="1:12" s="153" customFormat="1" ht="14.25">
      <c r="A262" s="128" t="s">
        <v>169</v>
      </c>
      <c r="B262" s="156">
        <f t="shared" ref="B262:G262" si="58">SUM(B263:B269)</f>
        <v>45955</v>
      </c>
      <c r="C262" s="156">
        <f t="shared" si="58"/>
        <v>52183</v>
      </c>
      <c r="D262" s="156">
        <f t="shared" si="58"/>
        <v>48078</v>
      </c>
      <c r="E262" s="156">
        <f t="shared" si="58"/>
        <v>53009</v>
      </c>
      <c r="F262" s="156">
        <f t="shared" si="58"/>
        <v>53009</v>
      </c>
      <c r="G262" s="130">
        <f t="shared" si="58"/>
        <v>1.6378262505770043</v>
      </c>
    </row>
    <row r="263" spans="1:12" s="153" customFormat="1" ht="15">
      <c r="A263" s="131" t="s">
        <v>240</v>
      </c>
      <c r="B263" s="161">
        <f>'[1]Mākslas skola'!D25</f>
        <v>28817</v>
      </c>
      <c r="C263" s="161">
        <f>'[1]Mākslas skola'!E25</f>
        <v>33707</v>
      </c>
      <c r="D263" s="161">
        <f>'[1]Mākslas skola'!F25</f>
        <v>31644</v>
      </c>
      <c r="E263" s="161">
        <f>'[1]Mākslas skola'!G25</f>
        <v>34810</v>
      </c>
      <c r="F263" s="161">
        <v>34810</v>
      </c>
      <c r="G263" s="133">
        <f>SUM(F263/$F$359*100)</f>
        <v>1.075529283378021</v>
      </c>
    </row>
    <row r="264" spans="1:12" s="153" customFormat="1" ht="25.5">
      <c r="A264" s="131" t="s">
        <v>241</v>
      </c>
      <c r="B264" s="161">
        <f>'[1]Mākslas skola'!D30</f>
        <v>8205</v>
      </c>
      <c r="C264" s="161">
        <f>'[1]Mākslas skola'!E30</f>
        <v>9383</v>
      </c>
      <c r="D264" s="161">
        <f>'[1]Mākslas skola'!F30</f>
        <v>8826</v>
      </c>
      <c r="E264" s="161">
        <f>'[1]Mākslas skola'!G30</f>
        <v>10236</v>
      </c>
      <c r="F264" s="161">
        <v>10236</v>
      </c>
      <c r="G264" s="133">
        <f t="shared" ref="G264:G269" si="59">SUM(F264/$F$359*100)</f>
        <v>0.31626307798498771</v>
      </c>
    </row>
    <row r="265" spans="1:12" s="153" customFormat="1" ht="15">
      <c r="A265" s="131" t="s">
        <v>242</v>
      </c>
      <c r="B265" s="161">
        <f>'[1]Mākslas skola'!D35</f>
        <v>286</v>
      </c>
      <c r="C265" s="161">
        <f>'[1]Mākslas skola'!E35</f>
        <v>286</v>
      </c>
      <c r="D265" s="161">
        <f>'[1]Mākslas skola'!F35</f>
        <v>36</v>
      </c>
      <c r="E265" s="161">
        <f>'[1]Mākslas skola'!G35</f>
        <v>246</v>
      </c>
      <c r="F265" s="161">
        <v>246</v>
      </c>
      <c r="G265" s="133">
        <f t="shared" si="59"/>
        <v>7.6006953091351083E-3</v>
      </c>
    </row>
    <row r="266" spans="1:12" s="153" customFormat="1" ht="15">
      <c r="A266" s="131" t="s">
        <v>243</v>
      </c>
      <c r="B266" s="161">
        <f>'[1]Mākslas skola'!D40</f>
        <v>4371</v>
      </c>
      <c r="C266" s="161">
        <f>'[1]Mākslas skola'!E40</f>
        <v>4371</v>
      </c>
      <c r="D266" s="161">
        <f>'[1]Mākslas skola'!F40</f>
        <v>4110</v>
      </c>
      <c r="E266" s="161">
        <f>'[1]Mākslas skola'!G40</f>
        <v>4952</v>
      </c>
      <c r="F266" s="161">
        <v>4952</v>
      </c>
      <c r="G266" s="133">
        <f t="shared" si="59"/>
        <v>0.1530026145155978</v>
      </c>
    </row>
    <row r="267" spans="1:12" s="153" customFormat="1" ht="27.75" customHeight="1">
      <c r="A267" s="131" t="s">
        <v>244</v>
      </c>
      <c r="B267" s="132">
        <f>'[1]Mākslas skola'!D58</f>
        <v>2456</v>
      </c>
      <c r="C267" s="132">
        <f>'[1]Mākslas skola'!E58</f>
        <v>2616</v>
      </c>
      <c r="D267" s="132">
        <f>'[1]Mākslas skola'!F58</f>
        <v>1810</v>
      </c>
      <c r="E267" s="132">
        <f>'[1]Mākslas skola'!G58</f>
        <v>2545</v>
      </c>
      <c r="F267" s="132">
        <v>2545</v>
      </c>
      <c r="G267" s="133">
        <f t="shared" si="59"/>
        <v>7.8633209600605089E-2</v>
      </c>
    </row>
    <row r="268" spans="1:12" s="153" customFormat="1" ht="14.25" customHeight="1">
      <c r="A268" s="131" t="s">
        <v>256</v>
      </c>
      <c r="B268" s="132">
        <f>'[1]Mākslas skola'!D69</f>
        <v>1600</v>
      </c>
      <c r="C268" s="132">
        <f>'[1]Mākslas skola'!E69</f>
        <v>1600</v>
      </c>
      <c r="D268" s="132">
        <f>'[1]Mākslas skola'!F69</f>
        <v>1432</v>
      </c>
      <c r="E268" s="132">
        <f>'[1]Mākslas skola'!G69</f>
        <v>0</v>
      </c>
      <c r="F268" s="132">
        <v>0</v>
      </c>
      <c r="G268" s="133">
        <f t="shared" si="59"/>
        <v>0</v>
      </c>
    </row>
    <row r="269" spans="1:12" s="102" customFormat="1" ht="14.25" customHeight="1">
      <c r="A269" s="131" t="s">
        <v>248</v>
      </c>
      <c r="B269" s="132">
        <f>'[1]Mākslas skola'!D72</f>
        <v>220</v>
      </c>
      <c r="C269" s="132">
        <f>'[1]Mākslas skola'!E72</f>
        <v>220</v>
      </c>
      <c r="D269" s="132">
        <f>'[1]Mākslas skola'!F72</f>
        <v>220</v>
      </c>
      <c r="E269" s="132">
        <f>'[1]Mākslas skola'!G72</f>
        <v>220</v>
      </c>
      <c r="F269" s="132">
        <v>220</v>
      </c>
      <c r="G269" s="133">
        <f t="shared" si="59"/>
        <v>6.7973697886574138E-3</v>
      </c>
    </row>
    <row r="270" spans="1:12" s="153" customFormat="1" ht="25.5">
      <c r="A270" s="144" t="s">
        <v>170</v>
      </c>
      <c r="B270" s="137">
        <f t="shared" ref="B270:G270" si="60">SUM(B271:B276)</f>
        <v>24605</v>
      </c>
      <c r="C270" s="137">
        <f t="shared" si="60"/>
        <v>25335</v>
      </c>
      <c r="D270" s="137">
        <f t="shared" si="60"/>
        <v>20279</v>
      </c>
      <c r="E270" s="137">
        <f t="shared" si="60"/>
        <v>22564</v>
      </c>
      <c r="F270" s="137">
        <f t="shared" si="60"/>
        <v>22564</v>
      </c>
      <c r="G270" s="130">
        <f t="shared" si="60"/>
        <v>0.69716296323302673</v>
      </c>
    </row>
    <row r="271" spans="1:12" s="102" customFormat="1">
      <c r="A271" s="131" t="s">
        <v>240</v>
      </c>
      <c r="B271" s="132">
        <f>[1]Internāts!C21</f>
        <v>11280</v>
      </c>
      <c r="C271" s="132">
        <f>[1]Internāts!D21</f>
        <v>11280</v>
      </c>
      <c r="D271" s="132">
        <f>[1]Internāts!E21</f>
        <v>11009</v>
      </c>
      <c r="E271" s="132">
        <f>[1]Internāts!F21</f>
        <v>11960</v>
      </c>
      <c r="F271" s="132">
        <v>11960</v>
      </c>
      <c r="G271" s="133">
        <f t="shared" ref="G271:G276" si="61">SUM(F271/$F$359*100)</f>
        <v>0.36952973941973943</v>
      </c>
    </row>
    <row r="272" spans="1:12" s="153" customFormat="1" ht="25.5" customHeight="1">
      <c r="A272" s="131" t="s">
        <v>241</v>
      </c>
      <c r="B272" s="132">
        <f>[1]Internāts!C26</f>
        <v>2894</v>
      </c>
      <c r="C272" s="132">
        <f>[1]Internāts!D26</f>
        <v>2894</v>
      </c>
      <c r="D272" s="132">
        <f>[1]Internāts!E26</f>
        <v>2885</v>
      </c>
      <c r="E272" s="132">
        <f>[1]Internāts!F26</f>
        <v>3178</v>
      </c>
      <c r="F272" s="132">
        <v>3178</v>
      </c>
      <c r="G272" s="133">
        <f t="shared" si="61"/>
        <v>9.8191096310696641E-2</v>
      </c>
    </row>
    <row r="273" spans="1:12" s="153" customFormat="1">
      <c r="A273" s="131" t="s">
        <v>243</v>
      </c>
      <c r="B273" s="132">
        <f>[1]Internāts!C31</f>
        <v>8929</v>
      </c>
      <c r="C273" s="132">
        <f>[1]Internāts!D31</f>
        <v>9659</v>
      </c>
      <c r="D273" s="132">
        <f>[1]Internāts!E31</f>
        <v>5174</v>
      </c>
      <c r="E273" s="132">
        <f>[1]Internāts!F31</f>
        <v>5929</v>
      </c>
      <c r="F273" s="132">
        <v>5929</v>
      </c>
      <c r="G273" s="133">
        <f t="shared" si="61"/>
        <v>0.18318911580431732</v>
      </c>
    </row>
    <row r="274" spans="1:12" s="153" customFormat="1" ht="24.75" customHeight="1">
      <c r="A274" s="131" t="s">
        <v>244</v>
      </c>
      <c r="B274" s="132">
        <f>[1]Internāts!C39</f>
        <v>502</v>
      </c>
      <c r="C274" s="132">
        <f>[1]Internāts!D39</f>
        <v>502</v>
      </c>
      <c r="D274" s="132">
        <f>[1]Internāts!E39</f>
        <v>373</v>
      </c>
      <c r="E274" s="132">
        <f>[1]Internāts!F39</f>
        <v>497</v>
      </c>
      <c r="F274" s="132">
        <v>497</v>
      </c>
      <c r="G274" s="133">
        <f t="shared" si="61"/>
        <v>1.535587629528516E-2</v>
      </c>
    </row>
    <row r="275" spans="1:12" s="153" customFormat="1">
      <c r="A275" s="131" t="s">
        <v>256</v>
      </c>
      <c r="B275" s="132">
        <f>[1]Internāts!C45</f>
        <v>0</v>
      </c>
      <c r="C275" s="132">
        <f>[1]Internāts!D45</f>
        <v>0</v>
      </c>
      <c r="D275" s="132">
        <f>[1]Internāts!E45</f>
        <v>0</v>
      </c>
      <c r="E275" s="132">
        <f>[1]Internāts!F45</f>
        <v>0</v>
      </c>
      <c r="F275" s="132">
        <v>0</v>
      </c>
      <c r="G275" s="133">
        <f t="shared" si="61"/>
        <v>0</v>
      </c>
    </row>
    <row r="276" spans="1:12" s="153" customFormat="1">
      <c r="A276" s="131" t="s">
        <v>248</v>
      </c>
      <c r="B276" s="132">
        <f>[1]Internāts!C47</f>
        <v>1000</v>
      </c>
      <c r="C276" s="132">
        <f>[1]Internāts!D47</f>
        <v>1000</v>
      </c>
      <c r="D276" s="132">
        <f>[1]Internāts!E47</f>
        <v>838</v>
      </c>
      <c r="E276" s="132">
        <f>[1]Internāts!F47</f>
        <v>1000</v>
      </c>
      <c r="F276" s="132">
        <v>1000</v>
      </c>
      <c r="G276" s="133">
        <f t="shared" si="61"/>
        <v>3.0897135402988246E-2</v>
      </c>
    </row>
    <row r="277" spans="1:12" s="153" customFormat="1">
      <c r="A277" s="128" t="s">
        <v>283</v>
      </c>
      <c r="B277" s="137">
        <f t="shared" ref="B277:G277" si="62">SUM(B278:B283)</f>
        <v>8423</v>
      </c>
      <c r="C277" s="137">
        <f t="shared" si="62"/>
        <v>9535</v>
      </c>
      <c r="D277" s="137">
        <f t="shared" si="62"/>
        <v>9119</v>
      </c>
      <c r="E277" s="137">
        <f t="shared" si="62"/>
        <v>12440</v>
      </c>
      <c r="F277" s="137">
        <f t="shared" si="62"/>
        <v>12440</v>
      </c>
      <c r="G277" s="130">
        <f t="shared" si="62"/>
        <v>0.38436036441317384</v>
      </c>
    </row>
    <row r="278" spans="1:12" s="153" customFormat="1">
      <c r="A278" s="131" t="s">
        <v>240</v>
      </c>
      <c r="B278" s="132">
        <f>'[1]Izglītības darba speciālists'!D20</f>
        <v>3220</v>
      </c>
      <c r="C278" s="132">
        <f>'[1]Izglītības darba speciālists'!E20</f>
        <v>3596</v>
      </c>
      <c r="D278" s="132">
        <f>'[1]Izglītības darba speciālists'!F20</f>
        <v>3596</v>
      </c>
      <c r="E278" s="132">
        <f>'[1]Izglītības darba speciālists'!G20</f>
        <v>5724</v>
      </c>
      <c r="F278" s="132">
        <v>5724</v>
      </c>
      <c r="G278" s="133">
        <f t="shared" ref="G278:G283" si="63">SUM(F278/$F$359*100)</f>
        <v>0.17685520304670474</v>
      </c>
    </row>
    <row r="279" spans="1:12" s="153" customFormat="1" ht="28.5" customHeight="1">
      <c r="A279" s="131" t="s">
        <v>241</v>
      </c>
      <c r="B279" s="132">
        <f>'[1]Izglītības darba speciālists'!D26</f>
        <v>891</v>
      </c>
      <c r="C279" s="132">
        <f>'[1]Izglītības darba speciālists'!E26</f>
        <v>978</v>
      </c>
      <c r="D279" s="132">
        <f>'[1]Izglītības darba speciālists'!F26</f>
        <v>979</v>
      </c>
      <c r="E279" s="132">
        <f>'[1]Izglītības darba speciālists'!G26</f>
        <v>1641</v>
      </c>
      <c r="F279" s="132">
        <v>1641</v>
      </c>
      <c r="G279" s="133">
        <f t="shared" si="63"/>
        <v>5.070219919630372E-2</v>
      </c>
    </row>
    <row r="280" spans="1:12" s="102" customFormat="1">
      <c r="A280" s="131" t="s">
        <v>242</v>
      </c>
      <c r="B280" s="132">
        <f>'[1]Izglītības darba speciālists'!D29</f>
        <v>54</v>
      </c>
      <c r="C280" s="132">
        <f>'[1]Izglītības darba speciālists'!E29</f>
        <v>70</v>
      </c>
      <c r="D280" s="132">
        <f>'[1]Izglītības darba speciālists'!F29</f>
        <v>70</v>
      </c>
      <c r="E280" s="132">
        <f>'[1]Izglītības darba speciālists'!G29</f>
        <v>40</v>
      </c>
      <c r="F280" s="132">
        <v>40</v>
      </c>
      <c r="G280" s="133">
        <f t="shared" si="63"/>
        <v>1.2358854161195298E-3</v>
      </c>
    </row>
    <row r="281" spans="1:12" s="153" customFormat="1">
      <c r="A281" s="131" t="s">
        <v>243</v>
      </c>
      <c r="B281" s="132">
        <f>'[1]Izglītības darba speciālists'!D34</f>
        <v>1133</v>
      </c>
      <c r="C281" s="132">
        <f>'[1]Izglītības darba speciālists'!E34</f>
        <v>1483</v>
      </c>
      <c r="D281" s="132">
        <f>'[1]Izglītības darba speciālists'!F34</f>
        <v>1246</v>
      </c>
      <c r="E281" s="132">
        <f>'[1]Izglītības darba speciālists'!G34</f>
        <v>1348</v>
      </c>
      <c r="F281" s="132">
        <v>1348</v>
      </c>
      <c r="G281" s="133">
        <f t="shared" si="63"/>
        <v>4.1649338523228156E-2</v>
      </c>
    </row>
    <row r="282" spans="1:12" s="153" customFormat="1" ht="25.5" customHeight="1">
      <c r="A282" s="131" t="s">
        <v>244</v>
      </c>
      <c r="B282" s="132">
        <f>'[1]Izglītības darba speciālists'!D44</f>
        <v>1528</v>
      </c>
      <c r="C282" s="132">
        <f>'[1]Izglītības darba speciālists'!E44</f>
        <v>1496</v>
      </c>
      <c r="D282" s="132">
        <f>'[1]Izglītības darba speciālists'!F44</f>
        <v>1317</v>
      </c>
      <c r="E282" s="132">
        <f>'[1]Izglītības darba speciālists'!G44</f>
        <v>1775</v>
      </c>
      <c r="F282" s="132">
        <v>1775</v>
      </c>
      <c r="G282" s="133">
        <f t="shared" si="63"/>
        <v>5.4842415340304138E-2</v>
      </c>
    </row>
    <row r="283" spans="1:12" s="153" customFormat="1">
      <c r="A283" s="131" t="s">
        <v>248</v>
      </c>
      <c r="B283" s="132">
        <f>'[1]Izglītības darba speciālists'!D53</f>
        <v>1597</v>
      </c>
      <c r="C283" s="132">
        <f>'[1]Izglītības darba speciālists'!E53</f>
        <v>1912</v>
      </c>
      <c r="D283" s="132">
        <f>'[1]Izglītības darba speciālists'!F53</f>
        <v>1911</v>
      </c>
      <c r="E283" s="132">
        <f>'[1]Izglītības darba speciālists'!G53</f>
        <v>1912</v>
      </c>
      <c r="F283" s="132">
        <v>1912</v>
      </c>
      <c r="G283" s="133">
        <f t="shared" si="63"/>
        <v>5.9075322890513524E-2</v>
      </c>
    </row>
    <row r="284" spans="1:12" s="153" customFormat="1" ht="16.5" customHeight="1">
      <c r="A284" s="128" t="s">
        <v>172</v>
      </c>
      <c r="B284" s="137">
        <f>SUM(B285)</f>
        <v>55000</v>
      </c>
      <c r="C284" s="137">
        <f>SUM(C285)</f>
        <v>59350</v>
      </c>
      <c r="D284" s="137">
        <f>SUM(D285)</f>
        <v>59349</v>
      </c>
      <c r="E284" s="137">
        <f>SUM(E285)</f>
        <v>70000</v>
      </c>
      <c r="F284" s="137">
        <f>SUM(F285)</f>
        <v>70000</v>
      </c>
      <c r="G284" s="130">
        <f>G285</f>
        <v>2.1627994782091773</v>
      </c>
    </row>
    <row r="285" spans="1:12" s="153" customFormat="1" ht="17.25" customHeight="1">
      <c r="A285" s="131" t="s">
        <v>276</v>
      </c>
      <c r="B285" s="132">
        <f>'[1]Izglītības norēķini'!C20</f>
        <v>55000</v>
      </c>
      <c r="C285" s="132">
        <f>'[1]Izglītības norēķini'!D20</f>
        <v>59350</v>
      </c>
      <c r="D285" s="132">
        <f>'[1]Izglītības norēķini'!E20</f>
        <v>59349</v>
      </c>
      <c r="E285" s="132">
        <f>'[1]Izglītības norēķini'!F20</f>
        <v>70000</v>
      </c>
      <c r="F285" s="132">
        <v>70000</v>
      </c>
      <c r="G285" s="133">
        <f>SUM(F285/$F$359*100)</f>
        <v>2.1627994782091773</v>
      </c>
    </row>
    <row r="286" spans="1:12" s="102" customFormat="1" ht="28.5" customHeight="1">
      <c r="A286" s="128" t="s">
        <v>284</v>
      </c>
      <c r="B286" s="135">
        <f>SUM(B287)</f>
        <v>0</v>
      </c>
      <c r="C286" s="135">
        <f>SUM(C287)</f>
        <v>0</v>
      </c>
      <c r="D286" s="135">
        <f>SUM(D287)</f>
        <v>0</v>
      </c>
      <c r="E286" s="135">
        <f>SUM(E287)</f>
        <v>0</v>
      </c>
      <c r="F286" s="135">
        <f>SUM(F287)</f>
        <v>0</v>
      </c>
      <c r="G286" s="130">
        <f>G287</f>
        <v>0</v>
      </c>
    </row>
    <row r="287" spans="1:12" s="153" customFormat="1" ht="26.25" customHeight="1">
      <c r="A287" s="131" t="s">
        <v>279</v>
      </c>
      <c r="B287" s="139">
        <v>0</v>
      </c>
      <c r="C287" s="139">
        <v>0</v>
      </c>
      <c r="D287" s="139">
        <v>0</v>
      </c>
      <c r="E287" s="139">
        <v>0</v>
      </c>
      <c r="F287" s="139">
        <v>0</v>
      </c>
      <c r="G287" s="133">
        <f>SUM(F287/$F$359*100)</f>
        <v>0</v>
      </c>
    </row>
    <row r="288" spans="1:12" s="123" customFormat="1" ht="38.25" customHeight="1">
      <c r="A288" s="127" t="s">
        <v>116</v>
      </c>
      <c r="B288" s="127" t="s">
        <v>117</v>
      </c>
      <c r="C288" s="127" t="s">
        <v>13</v>
      </c>
      <c r="D288" s="127" t="s">
        <v>14</v>
      </c>
      <c r="E288" s="23" t="s">
        <v>15</v>
      </c>
      <c r="F288" s="23" t="s">
        <v>16</v>
      </c>
      <c r="G288" s="127" t="s">
        <v>239</v>
      </c>
      <c r="J288" s="4"/>
      <c r="K288" s="68"/>
      <c r="L288" s="68"/>
    </row>
    <row r="289" spans="1:7" s="153" customFormat="1" ht="14.25">
      <c r="A289" s="141" t="s">
        <v>173</v>
      </c>
      <c r="B289" s="156">
        <f t="shared" ref="B289:G289" si="64">SUM(B229,B237,B247,B251,B262,B270,B277,B284,B286)</f>
        <v>1258754</v>
      </c>
      <c r="C289" s="156">
        <f t="shared" si="64"/>
        <v>1411207</v>
      </c>
      <c r="D289" s="156">
        <f t="shared" si="64"/>
        <v>1306666</v>
      </c>
      <c r="E289" s="156">
        <f t="shared" si="64"/>
        <v>1353112</v>
      </c>
      <c r="F289" s="156">
        <f t="shared" si="64"/>
        <v>1354739</v>
      </c>
      <c r="G289" s="157">
        <f t="shared" si="64"/>
        <v>41.857554318708907</v>
      </c>
    </row>
    <row r="290" spans="1:7" s="102" customFormat="1">
      <c r="A290" s="128" t="s">
        <v>285</v>
      </c>
      <c r="B290" s="137">
        <f>SUM(B291:B292)</f>
        <v>21068</v>
      </c>
      <c r="C290" s="137">
        <f>SUM(C291:C292)</f>
        <v>21068</v>
      </c>
      <c r="D290" s="137">
        <f>SUM(D291:D292)</f>
        <v>16123</v>
      </c>
      <c r="E290" s="137">
        <f>SUM(E291:E292)</f>
        <v>21460</v>
      </c>
      <c r="F290" s="137">
        <f>SUM(F291:F292)</f>
        <v>21460</v>
      </c>
      <c r="G290" s="130">
        <f>G291</f>
        <v>0.66305252574812779</v>
      </c>
    </row>
    <row r="291" spans="1:7" s="153" customFormat="1" ht="15.75" customHeight="1">
      <c r="A291" s="162" t="s">
        <v>248</v>
      </c>
      <c r="B291" s="163">
        <f>[1]pabalsti!D15</f>
        <v>21068</v>
      </c>
      <c r="C291" s="163">
        <f>[1]pabalsti!E15</f>
        <v>21068</v>
      </c>
      <c r="D291" s="163">
        <f>[1]pabalsti!F15</f>
        <v>16123</v>
      </c>
      <c r="E291" s="163">
        <f>[1]pabalsti!G15</f>
        <v>21460</v>
      </c>
      <c r="F291" s="163">
        <v>21460</v>
      </c>
      <c r="G291" s="164">
        <f>SUM(F291/$F$359*100)</f>
        <v>0.66305252574812779</v>
      </c>
    </row>
    <row r="292" spans="1:7" s="153" customFormat="1" ht="8.25" hidden="1" customHeight="1">
      <c r="A292" s="165"/>
      <c r="B292" s="166"/>
      <c r="C292" s="166"/>
      <c r="D292" s="166"/>
      <c r="E292" s="166"/>
      <c r="F292" s="166"/>
      <c r="G292" s="167">
        <f>SUM(E292/$E$359*100)</f>
        <v>0</v>
      </c>
    </row>
    <row r="293" spans="1:7" s="153" customFormat="1" ht="15" customHeight="1">
      <c r="A293" s="144" t="s">
        <v>286</v>
      </c>
      <c r="B293" s="168">
        <f t="shared" ref="B293:G293" si="65">SUM(B294:B301)</f>
        <v>75542</v>
      </c>
      <c r="C293" s="168">
        <f t="shared" si="65"/>
        <v>79885</v>
      </c>
      <c r="D293" s="168">
        <f t="shared" si="65"/>
        <v>66622</v>
      </c>
      <c r="E293" s="168">
        <f t="shared" si="65"/>
        <v>78249</v>
      </c>
      <c r="F293" s="168">
        <f t="shared" si="65"/>
        <v>78249</v>
      </c>
      <c r="G293" s="169">
        <f t="shared" si="65"/>
        <v>2.417669948148427</v>
      </c>
    </row>
    <row r="294" spans="1:7" s="153" customFormat="1">
      <c r="A294" s="131" t="s">
        <v>240</v>
      </c>
      <c r="B294" s="132">
        <f>[1]Soc.dienests!D27</f>
        <v>40846</v>
      </c>
      <c r="C294" s="132">
        <f>[1]Soc.dienests!E27</f>
        <v>44034</v>
      </c>
      <c r="D294" s="132">
        <f>[1]Soc.dienests!F27</f>
        <v>40762</v>
      </c>
      <c r="E294" s="132">
        <f>[1]Soc.dienests!G27</f>
        <v>41731</v>
      </c>
      <c r="F294" s="132">
        <v>41731</v>
      </c>
      <c r="G294" s="170">
        <f>SUM(F294/$F$359*100)</f>
        <v>1.2893683575021024</v>
      </c>
    </row>
    <row r="295" spans="1:7" s="153" customFormat="1" ht="27" customHeight="1">
      <c r="A295" s="131" t="s">
        <v>241</v>
      </c>
      <c r="B295" s="132">
        <f>[1]Soc.dienests!D33</f>
        <v>11769</v>
      </c>
      <c r="C295" s="132">
        <f>[1]Soc.dienests!E33</f>
        <v>12537</v>
      </c>
      <c r="D295" s="132">
        <f>[1]Soc.dienests!F33</f>
        <v>11738</v>
      </c>
      <c r="E295" s="132">
        <f>[1]Soc.dienests!G33</f>
        <v>12992</v>
      </c>
      <c r="F295" s="132">
        <v>12992</v>
      </c>
      <c r="G295" s="170">
        <f t="shared" ref="G295:G301" si="66">SUM(F295/$F$359*100)</f>
        <v>0.40141558315562331</v>
      </c>
    </row>
    <row r="296" spans="1:7" s="153" customFormat="1">
      <c r="A296" s="131" t="s">
        <v>242</v>
      </c>
      <c r="B296" s="132">
        <f>[1]Soc.dienests!D38</f>
        <v>1499</v>
      </c>
      <c r="C296" s="132">
        <f>[1]Soc.dienests!E38</f>
        <v>1886</v>
      </c>
      <c r="D296" s="132">
        <f>[1]Soc.dienests!F38</f>
        <v>523</v>
      </c>
      <c r="E296" s="132">
        <f>[1]Soc.dienests!G38</f>
        <v>1464</v>
      </c>
      <c r="F296" s="132">
        <v>1464</v>
      </c>
      <c r="G296" s="170">
        <f t="shared" si="66"/>
        <v>4.5233406229974793E-2</v>
      </c>
    </row>
    <row r="297" spans="1:7" s="153" customFormat="1">
      <c r="A297" s="131" t="s">
        <v>243</v>
      </c>
      <c r="B297" s="132">
        <f>[1]Soc.dienests!D44</f>
        <v>11225</v>
      </c>
      <c r="C297" s="132">
        <f>[1]Soc.dienests!E44</f>
        <v>11081</v>
      </c>
      <c r="D297" s="132">
        <f>[1]Soc.dienests!F44</f>
        <v>9074</v>
      </c>
      <c r="E297" s="132">
        <f>[1]Soc.dienests!G44</f>
        <v>11691</v>
      </c>
      <c r="F297" s="132">
        <v>11691</v>
      </c>
      <c r="G297" s="170">
        <f t="shared" si="66"/>
        <v>0.36121840999633559</v>
      </c>
    </row>
    <row r="298" spans="1:7" s="102" customFormat="1" ht="25.5" customHeight="1">
      <c r="A298" s="131" t="s">
        <v>244</v>
      </c>
      <c r="B298" s="132">
        <f>[1]Soc.dienests!D60</f>
        <v>4417</v>
      </c>
      <c r="C298" s="132">
        <f>[1]Soc.dienests!E60</f>
        <v>4417</v>
      </c>
      <c r="D298" s="132">
        <f>[1]Soc.dienests!F60</f>
        <v>2228</v>
      </c>
      <c r="E298" s="132">
        <f>[1]Soc.dienests!G60</f>
        <v>4791</v>
      </c>
      <c r="F298" s="132">
        <v>4791</v>
      </c>
      <c r="G298" s="170">
        <f t="shared" si="66"/>
        <v>0.14802817571571669</v>
      </c>
    </row>
    <row r="299" spans="1:7" s="102" customFormat="1" ht="15" customHeight="1">
      <c r="A299" s="131" t="s">
        <v>256</v>
      </c>
      <c r="B299" s="132">
        <f>[1]Soc.dienests!D71</f>
        <v>1000</v>
      </c>
      <c r="C299" s="132">
        <f>[1]Soc.dienests!E71</f>
        <v>1144</v>
      </c>
      <c r="D299" s="132">
        <f>[1]Soc.dienests!F71</f>
        <v>1144</v>
      </c>
      <c r="E299" s="132">
        <f>[1]Soc.dienests!G71</f>
        <v>900</v>
      </c>
      <c r="F299" s="132">
        <v>900</v>
      </c>
      <c r="G299" s="170">
        <f t="shared" si="66"/>
        <v>2.7807421862689422E-2</v>
      </c>
    </row>
    <row r="300" spans="1:7" s="102" customFormat="1" ht="15" customHeight="1">
      <c r="A300" s="131" t="s">
        <v>248</v>
      </c>
      <c r="B300" s="132">
        <f>[1]Soc.dienests!D73</f>
        <v>4786</v>
      </c>
      <c r="C300" s="132">
        <f>[1]Soc.dienests!E73</f>
        <v>4786</v>
      </c>
      <c r="D300" s="132">
        <f>[1]Soc.dienests!F73</f>
        <v>1153</v>
      </c>
      <c r="E300" s="132">
        <f>[1]Soc.dienests!G73</f>
        <v>4680</v>
      </c>
      <c r="F300" s="132">
        <v>4680</v>
      </c>
      <c r="G300" s="170">
        <f t="shared" si="66"/>
        <v>0.14459859368598499</v>
      </c>
    </row>
    <row r="301" spans="1:7" s="150" customFormat="1" ht="15" customHeight="1">
      <c r="A301" s="131" t="s">
        <v>287</v>
      </c>
      <c r="B301" s="132">
        <f>[1]Soc.dienests!D76</f>
        <v>0</v>
      </c>
      <c r="C301" s="132">
        <f>[1]Soc.dienests!E76</f>
        <v>0</v>
      </c>
      <c r="D301" s="132">
        <f>[1]Soc.dienests!F76</f>
        <v>0</v>
      </c>
      <c r="E301" s="132">
        <f>[1]Soc.dienests!G76</f>
        <v>0</v>
      </c>
      <c r="F301" s="132">
        <v>0</v>
      </c>
      <c r="G301" s="170">
        <f t="shared" si="66"/>
        <v>0</v>
      </c>
    </row>
    <row r="302" spans="1:7" s="153" customFormat="1">
      <c r="A302" s="144" t="s">
        <v>288</v>
      </c>
      <c r="B302" s="137">
        <f t="shared" ref="B302:G302" si="67">SUM(B303:B308)</f>
        <v>10346</v>
      </c>
      <c r="C302" s="137">
        <f t="shared" si="67"/>
        <v>13257</v>
      </c>
      <c r="D302" s="137">
        <f t="shared" si="67"/>
        <v>12022</v>
      </c>
      <c r="E302" s="137">
        <f t="shared" si="67"/>
        <v>14662</v>
      </c>
      <c r="F302" s="137">
        <f t="shared" si="67"/>
        <v>14662</v>
      </c>
      <c r="G302" s="169">
        <f t="shared" si="67"/>
        <v>0.45301379927861363</v>
      </c>
    </row>
    <row r="303" spans="1:7" s="153" customFormat="1">
      <c r="A303" s="131" t="s">
        <v>240</v>
      </c>
      <c r="B303" s="132">
        <f>[1]Asistenti!D22</f>
        <v>2482</v>
      </c>
      <c r="C303" s="132">
        <f>[1]Asistenti!E22</f>
        <v>3606</v>
      </c>
      <c r="D303" s="132">
        <f>[1]Asistenti!F22</f>
        <v>3426</v>
      </c>
      <c r="E303" s="132">
        <f>[1]Asistenti!G22</f>
        <v>5211</v>
      </c>
      <c r="F303" s="132">
        <v>5211</v>
      </c>
      <c r="G303" s="170">
        <f t="shared" ref="G303:G308" si="68">SUM(F303/$F$359*100)</f>
        <v>0.16100497258497173</v>
      </c>
    </row>
    <row r="304" spans="1:7" s="153" customFormat="1" ht="28.5" customHeight="1">
      <c r="A304" s="131" t="s">
        <v>241</v>
      </c>
      <c r="B304" s="132">
        <f>[1]Asistenti!D24</f>
        <v>598</v>
      </c>
      <c r="C304" s="132">
        <f>[1]Asistenti!E24</f>
        <v>868</v>
      </c>
      <c r="D304" s="132">
        <f>[1]Asistenti!F24</f>
        <v>799</v>
      </c>
      <c r="E304" s="132">
        <f>[1]Asistenti!G24</f>
        <v>1255</v>
      </c>
      <c r="F304" s="132">
        <v>1255</v>
      </c>
      <c r="G304" s="170">
        <f t="shared" si="68"/>
        <v>3.8775904930750255E-2</v>
      </c>
    </row>
    <row r="305" spans="1:7" s="153" customFormat="1" ht="16.5" customHeight="1">
      <c r="A305" s="131" t="s">
        <v>243</v>
      </c>
      <c r="B305" s="132">
        <f>[1]Asistenti!D26</f>
        <v>0</v>
      </c>
      <c r="C305" s="132">
        <f>[1]Asistenti!E26</f>
        <v>0</v>
      </c>
      <c r="D305" s="132">
        <f>[1]Asistenti!F26</f>
        <v>0</v>
      </c>
      <c r="E305" s="132">
        <f>[1]Asistenti!G26</f>
        <v>0</v>
      </c>
      <c r="F305" s="132">
        <v>0</v>
      </c>
      <c r="G305" s="170">
        <f t="shared" si="68"/>
        <v>0</v>
      </c>
    </row>
    <row r="306" spans="1:7" s="153" customFormat="1" ht="25.5">
      <c r="A306" s="131" t="s">
        <v>244</v>
      </c>
      <c r="B306" s="132">
        <f>[1]Asistenti!D29</f>
        <v>100</v>
      </c>
      <c r="C306" s="132">
        <f>[1]Asistenti!E29</f>
        <v>100</v>
      </c>
      <c r="D306" s="132">
        <f>[1]Asistenti!F29</f>
        <v>17</v>
      </c>
      <c r="E306" s="132">
        <f>[1]Asistenti!G29</f>
        <v>100</v>
      </c>
      <c r="F306" s="132">
        <v>100</v>
      </c>
      <c r="G306" s="170">
        <f t="shared" si="68"/>
        <v>3.0897135402988248E-3</v>
      </c>
    </row>
    <row r="307" spans="1:7" s="153" customFormat="1">
      <c r="A307" s="131" t="s">
        <v>256</v>
      </c>
      <c r="B307" s="132">
        <f>[1]Asistenti!D34</f>
        <v>0</v>
      </c>
      <c r="C307" s="132">
        <f>[1]Asistenti!E34</f>
        <v>0</v>
      </c>
      <c r="D307" s="132">
        <f>[1]Asistenti!F34</f>
        <v>0</v>
      </c>
      <c r="E307" s="132">
        <f>[1]Asistenti!G34</f>
        <v>0</v>
      </c>
      <c r="F307" s="132">
        <v>0</v>
      </c>
      <c r="G307" s="170">
        <f t="shared" si="68"/>
        <v>0</v>
      </c>
    </row>
    <row r="308" spans="1:7" s="102" customFormat="1" ht="15" customHeight="1">
      <c r="A308" s="131" t="s">
        <v>248</v>
      </c>
      <c r="B308" s="132">
        <f>[1]Asistenti!D36</f>
        <v>7166</v>
      </c>
      <c r="C308" s="132">
        <f>[1]Asistenti!E36</f>
        <v>8683</v>
      </c>
      <c r="D308" s="132">
        <f>[1]Asistenti!F36</f>
        <v>7780</v>
      </c>
      <c r="E308" s="132">
        <f>[1]Asistenti!G36</f>
        <v>8096</v>
      </c>
      <c r="F308" s="132">
        <v>8096</v>
      </c>
      <c r="G308" s="170">
        <f t="shared" si="68"/>
        <v>0.25014320822259284</v>
      </c>
    </row>
    <row r="309" spans="1:7" s="102" customFormat="1" ht="15" customHeight="1">
      <c r="A309" s="144" t="s">
        <v>289</v>
      </c>
      <c r="B309" s="135">
        <f t="shared" ref="B309:G309" si="69">SUM(B310:B315)</f>
        <v>1350</v>
      </c>
      <c r="C309" s="135">
        <f t="shared" si="69"/>
        <v>2083</v>
      </c>
      <c r="D309" s="135">
        <f t="shared" si="69"/>
        <v>690</v>
      </c>
      <c r="E309" s="135">
        <f t="shared" si="69"/>
        <v>708</v>
      </c>
      <c r="F309" s="135">
        <f t="shared" si="69"/>
        <v>708</v>
      </c>
      <c r="G309" s="169">
        <f t="shared" si="69"/>
        <v>2.1875171865315679E-2</v>
      </c>
    </row>
    <row r="310" spans="1:7" s="102" customFormat="1" ht="15" customHeight="1">
      <c r="A310" s="131" t="s">
        <v>240</v>
      </c>
      <c r="B310" s="132">
        <f>'[1]Invalīdu aizsardzība'!D18</f>
        <v>0</v>
      </c>
      <c r="C310" s="132">
        <f>'[1]Invalīdu aizsardzība'!E18</f>
        <v>165</v>
      </c>
      <c r="D310" s="132">
        <f>'[1]Invalīdu aizsardzība'!F18</f>
        <v>0</v>
      </c>
      <c r="E310" s="132">
        <f>'[1]Invalīdu aizsardzība'!G18</f>
        <v>0</v>
      </c>
      <c r="F310" s="132">
        <v>0</v>
      </c>
      <c r="G310" s="170">
        <f t="shared" ref="G310:G315" si="70">SUM(F310/$F$359*100)</f>
        <v>0</v>
      </c>
    </row>
    <row r="311" spans="1:7" s="102" customFormat="1" ht="15" customHeight="1">
      <c r="A311" s="131" t="s">
        <v>241</v>
      </c>
      <c r="B311" s="132">
        <f>'[1]Invalīdu aizsardzība'!D20</f>
        <v>0</v>
      </c>
      <c r="C311" s="132">
        <f>'[1]Invalīdu aizsardzība'!E20</f>
        <v>10</v>
      </c>
      <c r="D311" s="132">
        <f>'[1]Invalīdu aizsardzība'!F20</f>
        <v>0</v>
      </c>
      <c r="E311" s="132">
        <f>'[1]Invalīdu aizsardzība'!G20</f>
        <v>0</v>
      </c>
      <c r="F311" s="132">
        <v>0</v>
      </c>
      <c r="G311" s="170">
        <f t="shared" si="70"/>
        <v>0</v>
      </c>
    </row>
    <row r="312" spans="1:7" s="102" customFormat="1" ht="26.25" customHeight="1">
      <c r="A312" s="131" t="s">
        <v>244</v>
      </c>
      <c r="B312" s="132">
        <f>'[1]Invalīdu aizsardzība'!D24</f>
        <v>150</v>
      </c>
      <c r="C312" s="132">
        <f>'[1]Invalīdu aizsardzība'!E24</f>
        <v>150</v>
      </c>
      <c r="D312" s="132">
        <f>'[1]Invalīdu aizsardzība'!F24</f>
        <v>132</v>
      </c>
      <c r="E312" s="132">
        <f>'[1]Invalīdu aizsardzība'!G24</f>
        <v>150</v>
      </c>
      <c r="F312" s="132">
        <v>150</v>
      </c>
      <c r="G312" s="170">
        <f t="shared" si="70"/>
        <v>4.6345703104482367E-3</v>
      </c>
    </row>
    <row r="313" spans="1:7" s="102" customFormat="1" ht="15" customHeight="1">
      <c r="A313" s="131" t="s">
        <v>243</v>
      </c>
      <c r="B313" s="132">
        <f>'[1]Invalīdu aizsardzība'!D22</f>
        <v>100</v>
      </c>
      <c r="C313" s="132">
        <f>'[1]Invalīdu aizsardzība'!E22</f>
        <v>100</v>
      </c>
      <c r="D313" s="132">
        <f>'[1]Invalīdu aizsardzība'!F22</f>
        <v>0</v>
      </c>
      <c r="E313" s="132">
        <f>'[1]Invalīdu aizsardzība'!G22</f>
        <v>0</v>
      </c>
      <c r="F313" s="132">
        <v>0</v>
      </c>
      <c r="G313" s="170">
        <f t="shared" si="70"/>
        <v>0</v>
      </c>
    </row>
    <row r="314" spans="1:7" s="102" customFormat="1" ht="15" customHeight="1">
      <c r="A314" s="131" t="s">
        <v>256</v>
      </c>
      <c r="B314" s="132">
        <f>'[1]Invalīdu aizsardzība'!D26</f>
        <v>0</v>
      </c>
      <c r="C314" s="132">
        <f>'[1]Invalīdu aizsardzība'!E26</f>
        <v>0</v>
      </c>
      <c r="D314" s="132">
        <f>'[1]Invalīdu aizsardzība'!F26</f>
        <v>0</v>
      </c>
      <c r="E314" s="132">
        <f>'[1]Invalīdu aizsardzība'!G26</f>
        <v>0</v>
      </c>
      <c r="F314" s="132">
        <v>0</v>
      </c>
      <c r="G314" s="170">
        <f t="shared" si="70"/>
        <v>0</v>
      </c>
    </row>
    <row r="315" spans="1:7" s="102" customFormat="1" ht="15" customHeight="1">
      <c r="A315" s="131" t="s">
        <v>248</v>
      </c>
      <c r="B315" s="132">
        <f>'[1]Invalīdu aizsardzība'!D28</f>
        <v>1100</v>
      </c>
      <c r="C315" s="132">
        <f>'[1]Invalīdu aizsardzība'!E28</f>
        <v>1658</v>
      </c>
      <c r="D315" s="132">
        <f>'[1]Invalīdu aizsardzība'!F28</f>
        <v>558</v>
      </c>
      <c r="E315" s="132">
        <f>'[1]Invalīdu aizsardzība'!G28</f>
        <v>558</v>
      </c>
      <c r="F315" s="132">
        <v>558</v>
      </c>
      <c r="G315" s="170">
        <f t="shared" si="70"/>
        <v>1.7240601554867441E-2</v>
      </c>
    </row>
    <row r="316" spans="1:7" s="153" customFormat="1">
      <c r="A316" s="144" t="s">
        <v>178</v>
      </c>
      <c r="B316" s="137">
        <f t="shared" ref="B316:G316" si="71">SUM(B317:B325)</f>
        <v>273063</v>
      </c>
      <c r="C316" s="137">
        <f t="shared" si="71"/>
        <v>276342</v>
      </c>
      <c r="D316" s="137">
        <f t="shared" si="71"/>
        <v>251114</v>
      </c>
      <c r="E316" s="137">
        <f t="shared" si="71"/>
        <v>309196</v>
      </c>
      <c r="F316" s="137">
        <f t="shared" si="71"/>
        <v>309196</v>
      </c>
      <c r="G316" s="169">
        <f t="shared" si="71"/>
        <v>9.5532706780623542</v>
      </c>
    </row>
    <row r="317" spans="1:7" s="153" customFormat="1">
      <c r="A317" s="131" t="s">
        <v>240</v>
      </c>
      <c r="B317" s="132">
        <f>'[1]Soc.aprūpes centrs'!D39</f>
        <v>121915</v>
      </c>
      <c r="C317" s="132">
        <f>'[1]Soc.aprūpes centrs'!E39</f>
        <v>121915</v>
      </c>
      <c r="D317" s="132">
        <f>'[1]Soc.aprūpes centrs'!F39</f>
        <v>121638</v>
      </c>
      <c r="E317" s="132">
        <f>'[1]Soc.aprūpes centrs'!G39</f>
        <v>140127</v>
      </c>
      <c r="F317" s="132">
        <v>140127</v>
      </c>
      <c r="G317" s="170">
        <f>SUM(F317/$F$359*100)</f>
        <v>4.3295228926145342</v>
      </c>
    </row>
    <row r="318" spans="1:7" s="153" customFormat="1" ht="25.5" customHeight="1">
      <c r="A318" s="131" t="s">
        <v>241</v>
      </c>
      <c r="B318" s="132">
        <f>'[1]Soc.aprūpes centrs'!D47</f>
        <v>34979</v>
      </c>
      <c r="C318" s="132">
        <f>'[1]Soc.aprūpes centrs'!E47</f>
        <v>37618</v>
      </c>
      <c r="D318" s="132">
        <f>'[1]Soc.aprūpes centrs'!F47</f>
        <v>37619</v>
      </c>
      <c r="E318" s="132">
        <f>'[1]Soc.aprūpes centrs'!G47</f>
        <v>45145</v>
      </c>
      <c r="F318" s="132">
        <v>45145</v>
      </c>
      <c r="G318" s="170">
        <f>SUM(F318/$F$359*100)</f>
        <v>1.3948511777679045</v>
      </c>
    </row>
    <row r="319" spans="1:7" s="153" customFormat="1" ht="15" customHeight="1">
      <c r="A319" s="131" t="s">
        <v>242</v>
      </c>
      <c r="B319" s="132">
        <f>'[1]Soc.aprūpes centrs'!D52</f>
        <v>905</v>
      </c>
      <c r="C319" s="132">
        <f>'[1]Soc.aprūpes centrs'!E52</f>
        <v>905</v>
      </c>
      <c r="D319" s="132">
        <f>'[1]Soc.aprūpes centrs'!F52</f>
        <v>595</v>
      </c>
      <c r="E319" s="132">
        <f>'[1]Soc.aprūpes centrs'!G52</f>
        <v>906</v>
      </c>
      <c r="F319" s="132">
        <v>906</v>
      </c>
      <c r="G319" s="170">
        <f>SUM(F319/$F$359*100)</f>
        <v>2.7992804675107355E-2</v>
      </c>
    </row>
    <row r="320" spans="1:7" s="153" customFormat="1" ht="15" customHeight="1">
      <c r="A320" s="131" t="s">
        <v>243</v>
      </c>
      <c r="B320" s="132">
        <f>'[1]Soc.aprūpes centrs'!D57</f>
        <v>33073</v>
      </c>
      <c r="C320" s="132">
        <f>'[1]Soc.aprūpes centrs'!E57</f>
        <v>33393</v>
      </c>
      <c r="D320" s="132">
        <f>'[1]Soc.aprūpes centrs'!F57</f>
        <v>30204</v>
      </c>
      <c r="E320" s="132">
        <f>'[1]Soc.aprūpes centrs'!G57</f>
        <v>35434</v>
      </c>
      <c r="F320" s="132">
        <v>35434</v>
      </c>
      <c r="G320" s="170">
        <f>SUM(F320/$F$359*100)</f>
        <v>1.0948090958694856</v>
      </c>
    </row>
    <row r="321" spans="1:12" s="153" customFormat="1" ht="25.5">
      <c r="A321" s="131" t="s">
        <v>244</v>
      </c>
      <c r="B321" s="132">
        <f>'[1]Soc.aprūpes centrs'!D84</f>
        <v>59118</v>
      </c>
      <c r="C321" s="132">
        <f>'[1]Soc.aprūpes centrs'!E84</f>
        <v>59438</v>
      </c>
      <c r="D321" s="132">
        <f>'[1]Soc.aprūpes centrs'!F84</f>
        <v>58243</v>
      </c>
      <c r="E321" s="132">
        <f>'[1]Soc.aprūpes centrs'!G84</f>
        <v>66644</v>
      </c>
      <c r="F321" s="132">
        <v>66644</v>
      </c>
      <c r="G321" s="170">
        <f>SUM(F321/$F$359*100)</f>
        <v>2.0591086917967489</v>
      </c>
    </row>
    <row r="322" spans="1:12" s="123" customFormat="1" ht="38.25" customHeight="1">
      <c r="A322" s="127" t="s">
        <v>116</v>
      </c>
      <c r="B322" s="127" t="s">
        <v>117</v>
      </c>
      <c r="C322" s="127" t="s">
        <v>13</v>
      </c>
      <c r="D322" s="127" t="s">
        <v>14</v>
      </c>
      <c r="E322" s="23" t="s">
        <v>15</v>
      </c>
      <c r="F322" s="23" t="s">
        <v>16</v>
      </c>
      <c r="G322" s="127" t="s">
        <v>239</v>
      </c>
      <c r="J322" s="4"/>
      <c r="K322" s="68"/>
      <c r="L322" s="68"/>
    </row>
    <row r="323" spans="1:12" s="153" customFormat="1">
      <c r="A323" s="131" t="s">
        <v>245</v>
      </c>
      <c r="B323" s="132">
        <f>'[1]Soc.aprūpes centrs'!D101</f>
        <v>110</v>
      </c>
      <c r="C323" s="132">
        <f>'[1]Soc.aprūpes centrs'!E101</f>
        <v>110</v>
      </c>
      <c r="D323" s="132">
        <f>'[1]Soc.aprūpes centrs'!F101</f>
        <v>0</v>
      </c>
      <c r="E323" s="132">
        <f>'[1]Soc.aprūpes centrs'!G101</f>
        <v>110</v>
      </c>
      <c r="F323" s="132">
        <v>110</v>
      </c>
      <c r="G323" s="170">
        <f>SUM(F323/$F$359*100)</f>
        <v>3.3986848943287069E-3</v>
      </c>
    </row>
    <row r="324" spans="1:12" s="102" customFormat="1">
      <c r="A324" s="131" t="s">
        <v>256</v>
      </c>
      <c r="B324" s="132">
        <f>'[1]Soc.aprūpes centrs'!D103</f>
        <v>22963</v>
      </c>
      <c r="C324" s="132">
        <f>'[1]Soc.aprūpes centrs'!E103</f>
        <v>22963</v>
      </c>
      <c r="D324" s="132">
        <f>'[1]Soc.aprūpes centrs'!F103</f>
        <v>2815</v>
      </c>
      <c r="E324" s="132">
        <f>'[1]Soc.aprūpes centrs'!G103</f>
        <v>20830</v>
      </c>
      <c r="F324" s="132">
        <v>20830</v>
      </c>
      <c r="G324" s="170">
        <f>SUM(F324/$F$359*100)</f>
        <v>0.64358733044424521</v>
      </c>
    </row>
    <row r="325" spans="1:12" s="102" customFormat="1">
      <c r="A325" s="131" t="s">
        <v>248</v>
      </c>
      <c r="B325" s="132">
        <f>'[1]Soc.aprūpes centrs'!D108</f>
        <v>0</v>
      </c>
      <c r="C325" s="132">
        <f>'[1]Soc.aprūpes centrs'!E108</f>
        <v>0</v>
      </c>
      <c r="D325" s="132">
        <f>'[1]Soc.aprūpes centrs'!F108</f>
        <v>0</v>
      </c>
      <c r="E325" s="132">
        <f>'[1]Soc.aprūpes centrs'!G108</f>
        <v>0</v>
      </c>
      <c r="F325" s="132">
        <v>0</v>
      </c>
      <c r="G325" s="170">
        <f>SUM(F325/$F$359*100)</f>
        <v>0</v>
      </c>
    </row>
    <row r="326" spans="1:12" s="123" customFormat="1">
      <c r="A326" s="128" t="s">
        <v>179</v>
      </c>
      <c r="B326" s="129">
        <f t="shared" ref="B326:G326" si="72">SUM(B327:B332)</f>
        <v>16268</v>
      </c>
      <c r="C326" s="129">
        <f t="shared" si="72"/>
        <v>16663</v>
      </c>
      <c r="D326" s="129">
        <f t="shared" si="72"/>
        <v>15633</v>
      </c>
      <c r="E326" s="129">
        <f t="shared" si="72"/>
        <v>17216</v>
      </c>
      <c r="F326" s="129">
        <f t="shared" si="72"/>
        <v>17483</v>
      </c>
      <c r="G326" s="169">
        <f t="shared" si="72"/>
        <v>0.54017461825044355</v>
      </c>
    </row>
    <row r="327" spans="1:12" s="123" customFormat="1">
      <c r="A327" s="131" t="s">
        <v>240</v>
      </c>
      <c r="B327" s="132">
        <f>[1]Bāriņtiesa!D24</f>
        <v>11560</v>
      </c>
      <c r="C327" s="132">
        <f>[1]Bāriņtiesa!E24</f>
        <v>11560</v>
      </c>
      <c r="D327" s="132">
        <f>[1]Bāriņtiesa!F24</f>
        <v>11020</v>
      </c>
      <c r="E327" s="132">
        <f>[1]Bāriņtiesa!G24</f>
        <v>12132</v>
      </c>
      <c r="F327" s="132">
        <f>[1]Bāriņtiesa!H24</f>
        <v>12132</v>
      </c>
      <c r="G327" s="170">
        <f t="shared" ref="G327:G332" si="73">SUM(F327/$F$359*100)</f>
        <v>0.37484404670905341</v>
      </c>
    </row>
    <row r="328" spans="1:12" s="123" customFormat="1" ht="27" customHeight="1">
      <c r="A328" s="131" t="s">
        <v>241</v>
      </c>
      <c r="B328" s="132">
        <f>[1]Bāriņtiesa!D29</f>
        <v>3213</v>
      </c>
      <c r="C328" s="132">
        <f>[1]Bāriņtiesa!E29</f>
        <v>3213</v>
      </c>
      <c r="D328" s="132">
        <f>[1]Bāriņtiesa!F29</f>
        <v>3063</v>
      </c>
      <c r="E328" s="132">
        <f>[1]Bāriņtiesa!G29</f>
        <v>3462</v>
      </c>
      <c r="F328" s="132">
        <f>[1]Bāriņtiesa!H29</f>
        <v>3559</v>
      </c>
      <c r="G328" s="170">
        <f t="shared" si="73"/>
        <v>0.10996290489923519</v>
      </c>
    </row>
    <row r="329" spans="1:12" s="123" customFormat="1">
      <c r="A329" s="131" t="s">
        <v>242</v>
      </c>
      <c r="B329" s="132">
        <f>[1]Bāriņtiesa!D35</f>
        <v>240</v>
      </c>
      <c r="C329" s="132">
        <f>[1]Bāriņtiesa!E35</f>
        <v>240</v>
      </c>
      <c r="D329" s="132">
        <f>[1]Bāriņtiesa!F35</f>
        <v>24</v>
      </c>
      <c r="E329" s="132">
        <f>[1]Bāriņtiesa!G35</f>
        <v>344</v>
      </c>
      <c r="F329" s="132">
        <f>[1]Bāriņtiesa!H35</f>
        <v>514</v>
      </c>
      <c r="G329" s="170">
        <f t="shared" si="73"/>
        <v>1.5881127597135957E-2</v>
      </c>
    </row>
    <row r="330" spans="1:12" s="123" customFormat="1">
      <c r="A330" s="131" t="s">
        <v>243</v>
      </c>
      <c r="B330" s="132">
        <f>[1]Bāriņtiesa!D40</f>
        <v>790</v>
      </c>
      <c r="C330" s="132">
        <f>[1]Bāriņtiesa!E40</f>
        <v>817</v>
      </c>
      <c r="D330" s="132">
        <f>[1]Bāriņtiesa!F40</f>
        <v>817</v>
      </c>
      <c r="E330" s="132">
        <f>[1]Bāriņtiesa!G40</f>
        <v>848</v>
      </c>
      <c r="F330" s="132">
        <f>[1]Bāriņtiesa!H40</f>
        <v>848</v>
      </c>
      <c r="G330" s="170">
        <f t="shared" si="73"/>
        <v>2.6200770821734033E-2</v>
      </c>
    </row>
    <row r="331" spans="1:12" s="123" customFormat="1" ht="26.25" customHeight="1">
      <c r="A331" s="131" t="s">
        <v>244</v>
      </c>
      <c r="B331" s="132">
        <f>[1]Bāriņtiesa!D51</f>
        <v>465</v>
      </c>
      <c r="C331" s="132">
        <f>[1]Bāriņtiesa!E51</f>
        <v>567</v>
      </c>
      <c r="D331" s="132">
        <f>[1]Bāriņtiesa!F51</f>
        <v>443</v>
      </c>
      <c r="E331" s="132">
        <f>[1]Bāriņtiesa!G51</f>
        <v>430</v>
      </c>
      <c r="F331" s="132">
        <f>[1]Bāriņtiesa!H51</f>
        <v>430</v>
      </c>
      <c r="G331" s="170">
        <f t="shared" si="73"/>
        <v>1.3285768223284946E-2</v>
      </c>
    </row>
    <row r="332" spans="1:12" s="123" customFormat="1">
      <c r="A332" s="131" t="s">
        <v>256</v>
      </c>
      <c r="B332" s="132">
        <f>[1]Bāriņtiesa!D57</f>
        <v>0</v>
      </c>
      <c r="C332" s="132">
        <f>[1]Bāriņtiesa!E57</f>
        <v>266</v>
      </c>
      <c r="D332" s="132">
        <f>[1]Bāriņtiesa!F57</f>
        <v>266</v>
      </c>
      <c r="E332" s="132">
        <f>[1]Bāriņtiesa!G57</f>
        <v>0</v>
      </c>
      <c r="F332" s="132">
        <f>[1]Bāriņtiesa!H57</f>
        <v>0</v>
      </c>
      <c r="G332" s="170">
        <f t="shared" si="73"/>
        <v>0</v>
      </c>
    </row>
    <row r="333" spans="1:12" s="153" customFormat="1" ht="15.75" customHeight="1">
      <c r="A333" s="128" t="s">
        <v>180</v>
      </c>
      <c r="B333" s="154">
        <f t="shared" ref="B333:G333" si="74">B334</f>
        <v>42615</v>
      </c>
      <c r="C333" s="154">
        <f t="shared" si="74"/>
        <v>42615</v>
      </c>
      <c r="D333" s="154">
        <f t="shared" si="74"/>
        <v>37100</v>
      </c>
      <c r="E333" s="154">
        <f t="shared" si="74"/>
        <v>49984</v>
      </c>
      <c r="F333" s="154">
        <f t="shared" si="74"/>
        <v>49984</v>
      </c>
      <c r="G333" s="169">
        <f t="shared" si="74"/>
        <v>1.5443624159829645</v>
      </c>
    </row>
    <row r="334" spans="1:12" s="153" customFormat="1" ht="15.75" customHeight="1">
      <c r="A334" s="131" t="s">
        <v>248</v>
      </c>
      <c r="B334" s="171">
        <f>'[1]Atbalsts ģimenēm ar bērniem'!D19</f>
        <v>42615</v>
      </c>
      <c r="C334" s="171">
        <f>'[1]Atbalsts ģimenēm ar bērniem'!E19</f>
        <v>42615</v>
      </c>
      <c r="D334" s="171">
        <f>'[1]Atbalsts ģimenēm ar bērniem'!F19</f>
        <v>37100</v>
      </c>
      <c r="E334" s="171">
        <f>'[1]Atbalsts ģimenēm ar bērniem'!G19</f>
        <v>49984</v>
      </c>
      <c r="F334" s="171">
        <v>49984</v>
      </c>
      <c r="G334" s="170">
        <f>SUM(F334/$F$359*100)</f>
        <v>1.5443624159829645</v>
      </c>
    </row>
    <row r="335" spans="1:12" s="153" customFormat="1" ht="15.75" customHeight="1">
      <c r="A335" s="128" t="s">
        <v>181</v>
      </c>
      <c r="B335" s="172">
        <f>SUM(B336:B337)</f>
        <v>116</v>
      </c>
      <c r="C335" s="172">
        <f>SUM(C336:C337)</f>
        <v>225</v>
      </c>
      <c r="D335" s="172">
        <f>SUM(D336:D337)</f>
        <v>224</v>
      </c>
      <c r="E335" s="172">
        <f>SUM(E336:E337)</f>
        <v>0</v>
      </c>
      <c r="F335" s="172"/>
      <c r="G335" s="169">
        <f>SUM(G336:G337)</f>
        <v>0</v>
      </c>
    </row>
    <row r="336" spans="1:12" s="153" customFormat="1" ht="15.75" customHeight="1">
      <c r="A336" s="131" t="s">
        <v>240</v>
      </c>
      <c r="B336" s="171">
        <f>'[1]Soc.darbs ar ģimenēm'!D21</f>
        <v>93</v>
      </c>
      <c r="C336" s="171">
        <f>'[1]Soc.darbs ar ģimenēm'!E21</f>
        <v>181</v>
      </c>
      <c r="D336" s="171">
        <f>'[1]Soc.darbs ar ģimenēm'!F21</f>
        <v>181</v>
      </c>
      <c r="E336" s="171">
        <f>'[1]Soc.darbs ar ģimenēm'!G21</f>
        <v>0</v>
      </c>
      <c r="F336" s="171">
        <v>0</v>
      </c>
      <c r="G336" s="170">
        <f>SUM(F336/$F$359*100)</f>
        <v>0</v>
      </c>
    </row>
    <row r="337" spans="1:12" s="153" customFormat="1" ht="30.75" customHeight="1">
      <c r="A337" s="131" t="s">
        <v>241</v>
      </c>
      <c r="B337" s="171">
        <f>'[1]Soc.darbs ar ģimenēm'!D25</f>
        <v>23</v>
      </c>
      <c r="C337" s="171">
        <f>'[1]Soc.darbs ar ģimenēm'!E25</f>
        <v>44</v>
      </c>
      <c r="D337" s="171">
        <f>'[1]Soc.darbs ar ģimenēm'!F25</f>
        <v>43</v>
      </c>
      <c r="E337" s="171">
        <f>'[1]Soc.darbs ar ģimenēm'!G25</f>
        <v>0</v>
      </c>
      <c r="F337" s="171">
        <v>0</v>
      </c>
      <c r="G337" s="170">
        <f>SUM(F337/$F$359*100)</f>
        <v>0</v>
      </c>
    </row>
    <row r="338" spans="1:12" s="153" customFormat="1" ht="25.5" customHeight="1">
      <c r="A338" s="128" t="s">
        <v>182</v>
      </c>
      <c r="B338" s="173">
        <f>SUM(B339)</f>
        <v>11000</v>
      </c>
      <c r="C338" s="173">
        <f>SUM(C339)</f>
        <v>11000</v>
      </c>
      <c r="D338" s="173">
        <f>SUM(D339)</f>
        <v>0</v>
      </c>
      <c r="E338" s="173">
        <f>SUM(E339)</f>
        <v>11000</v>
      </c>
      <c r="F338" s="173">
        <f>SUM(F339)</f>
        <v>11000</v>
      </c>
      <c r="G338" s="169">
        <f>G339</f>
        <v>0.33986848943287074</v>
      </c>
    </row>
    <row r="339" spans="1:12" s="153" customFormat="1" ht="12.75" customHeight="1">
      <c r="A339" s="131" t="s">
        <v>248</v>
      </c>
      <c r="B339" s="174">
        <f>'[1]Soc.aprūpes centrs'!D110</f>
        <v>11000</v>
      </c>
      <c r="C339" s="174">
        <f>'[1]Soc.aprūpes centrs'!E110</f>
        <v>11000</v>
      </c>
      <c r="D339" s="175" t="s">
        <v>183</v>
      </c>
      <c r="E339" s="174">
        <f>'[1]Soc.aprūpes centrs'!G110</f>
        <v>11000</v>
      </c>
      <c r="F339" s="174">
        <v>11000</v>
      </c>
      <c r="G339" s="170">
        <f>SUM(F339/$F$359*100)</f>
        <v>0.33986848943287074</v>
      </c>
    </row>
    <row r="340" spans="1:12" s="153" customFormat="1" ht="25.5" customHeight="1">
      <c r="A340" s="128" t="s">
        <v>290</v>
      </c>
      <c r="B340" s="129">
        <f>SUM(B341)</f>
        <v>0</v>
      </c>
      <c r="C340" s="129">
        <f>SUM(C341)</f>
        <v>0</v>
      </c>
      <c r="D340" s="129">
        <f>SUM(D341)</f>
        <v>0</v>
      </c>
      <c r="E340" s="129">
        <f>SUM(E341)</f>
        <v>0</v>
      </c>
      <c r="F340" s="129">
        <f>SUM(F341)</f>
        <v>0</v>
      </c>
      <c r="G340" s="169">
        <f>G341</f>
        <v>0</v>
      </c>
    </row>
    <row r="341" spans="1:12" s="153" customFormat="1" ht="15" customHeight="1">
      <c r="A341" s="131" t="s">
        <v>291</v>
      </c>
      <c r="B341" s="132">
        <f>'[1]Maksājumi citām pašv soc. pak.'!C20</f>
        <v>0</v>
      </c>
      <c r="C341" s="132">
        <f>'[1]Maksājumi citām pašv soc. pak.'!D20</f>
        <v>0</v>
      </c>
      <c r="D341" s="132">
        <f>'[1]Maksājumi citām pašv soc. pak.'!E20</f>
        <v>0</v>
      </c>
      <c r="E341" s="132">
        <f>'[1]Maksājumi citām pašv soc. pak.'!F20</f>
        <v>0</v>
      </c>
      <c r="F341" s="132">
        <v>0</v>
      </c>
      <c r="G341" s="170">
        <f>SUM(F341/$F$359*100)</f>
        <v>0</v>
      </c>
    </row>
    <row r="342" spans="1:12" s="153" customFormat="1" ht="28.5" customHeight="1">
      <c r="A342" s="128" t="s">
        <v>292</v>
      </c>
      <c r="B342" s="137">
        <f t="shared" ref="B342:G342" si="75">SUM(B343:B345)</f>
        <v>0</v>
      </c>
      <c r="C342" s="137">
        <f t="shared" si="75"/>
        <v>0</v>
      </c>
      <c r="D342" s="137">
        <f t="shared" si="75"/>
        <v>0</v>
      </c>
      <c r="E342" s="137">
        <f t="shared" si="75"/>
        <v>0</v>
      </c>
      <c r="F342" s="137">
        <f t="shared" si="75"/>
        <v>0</v>
      </c>
      <c r="G342" s="169">
        <f t="shared" si="75"/>
        <v>0</v>
      </c>
    </row>
    <row r="343" spans="1:12" s="153" customFormat="1">
      <c r="A343" s="131" t="s">
        <v>243</v>
      </c>
      <c r="B343" s="132">
        <f>'[1]Atbalsts soc.biedrībām'!D16</f>
        <v>0</v>
      </c>
      <c r="C343" s="132">
        <f>'[1]Atbalsts soc.biedrībām'!E16</f>
        <v>0</v>
      </c>
      <c r="D343" s="132">
        <f>'[1]Atbalsts soc.biedrībām'!F16</f>
        <v>0</v>
      </c>
      <c r="E343" s="132">
        <f>'[1]Atbalsts soc.biedrībām'!G16</f>
        <v>0</v>
      </c>
      <c r="F343" s="132">
        <v>0</v>
      </c>
      <c r="G343" s="170">
        <f>SUM(F343/$F$359*100)</f>
        <v>0</v>
      </c>
    </row>
    <row r="344" spans="1:12" s="153" customFormat="1" ht="25.5">
      <c r="A344" s="131" t="s">
        <v>279</v>
      </c>
      <c r="B344" s="132">
        <f>'[1]Atbalsts soc.biedrībām'!D19</f>
        <v>0</v>
      </c>
      <c r="C344" s="132">
        <f>'[1]Atbalsts soc.biedrībām'!E19</f>
        <v>0</v>
      </c>
      <c r="D344" s="132">
        <f>'[1]Atbalsts soc.biedrībām'!F19</f>
        <v>0</v>
      </c>
      <c r="E344" s="132">
        <f>'[1]Atbalsts soc.biedrībām'!G19</f>
        <v>0</v>
      </c>
      <c r="F344" s="132">
        <v>0</v>
      </c>
      <c r="G344" s="170">
        <f>SUM(F344/$F$359*100)</f>
        <v>0</v>
      </c>
    </row>
    <row r="345" spans="1:12" s="153" customFormat="1">
      <c r="A345" s="131" t="s">
        <v>248</v>
      </c>
      <c r="B345" s="132">
        <f>'[1]Atbalsts soc.biedrībām'!D21</f>
        <v>0</v>
      </c>
      <c r="C345" s="132">
        <f>'[1]Atbalsts soc.biedrībām'!E21</f>
        <v>0</v>
      </c>
      <c r="D345" s="132">
        <f>'[1]Atbalsts soc.biedrībām'!F21</f>
        <v>0</v>
      </c>
      <c r="E345" s="132">
        <f>'[1]Atbalsts soc.biedrībām'!G21</f>
        <v>0</v>
      </c>
      <c r="F345" s="132">
        <v>0</v>
      </c>
      <c r="G345" s="170">
        <f>SUM(F345/$F$359*100)</f>
        <v>0</v>
      </c>
    </row>
    <row r="346" spans="1:12" s="153" customFormat="1" ht="25.5">
      <c r="A346" s="128" t="s">
        <v>293</v>
      </c>
      <c r="B346" s="135">
        <f t="shared" ref="B346:G346" si="76">SUM(B347:B349)</f>
        <v>0</v>
      </c>
      <c r="C346" s="135">
        <f t="shared" si="76"/>
        <v>4692</v>
      </c>
      <c r="D346" s="135">
        <f t="shared" si="76"/>
        <v>4868</v>
      </c>
      <c r="E346" s="135">
        <f t="shared" si="76"/>
        <v>0</v>
      </c>
      <c r="F346" s="135">
        <f t="shared" si="76"/>
        <v>1588</v>
      </c>
      <c r="G346" s="169">
        <f t="shared" si="76"/>
        <v>4.9064651019945338E-2</v>
      </c>
    </row>
    <row r="347" spans="1:12" s="102" customFormat="1" ht="15.75" customHeight="1">
      <c r="A347" s="131" t="s">
        <v>240</v>
      </c>
      <c r="B347" s="176">
        <f>[1]deinstitucionalizācija!D22</f>
        <v>0</v>
      </c>
      <c r="C347" s="176">
        <f>[1]deinstitucionalizācija!E22</f>
        <v>1853</v>
      </c>
      <c r="D347" s="176">
        <f>[1]deinstitucionalizācija!F22</f>
        <v>1853</v>
      </c>
      <c r="E347" s="176">
        <f>[1]deinstitucionalizācija!G22</f>
        <v>0</v>
      </c>
      <c r="F347" s="176">
        <f>[1]deinstitucionalizācija!H22</f>
        <v>1144</v>
      </c>
      <c r="G347" s="170">
        <f>SUM(F347/$F$359*100)</f>
        <v>3.5346322901018551E-2</v>
      </c>
    </row>
    <row r="348" spans="1:12" s="102" customFormat="1" ht="25.5" customHeight="1">
      <c r="A348" s="131" t="s">
        <v>241</v>
      </c>
      <c r="B348" s="176">
        <f>[1]deinstitucionalizācija!D24</f>
        <v>0</v>
      </c>
      <c r="C348" s="176">
        <f>[1]deinstitucionalizācija!E24</f>
        <v>446</v>
      </c>
      <c r="D348" s="176">
        <f>[1]deinstitucionalizācija!F24</f>
        <v>446</v>
      </c>
      <c r="E348" s="176">
        <f>[1]deinstitucionalizācija!G24</f>
        <v>0</v>
      </c>
      <c r="F348" s="176">
        <f>[1]deinstitucionalizācija!H24</f>
        <v>276</v>
      </c>
      <c r="G348" s="170">
        <f>SUM(F348/$F$359*100)</f>
        <v>8.527609371224756E-3</v>
      </c>
    </row>
    <row r="349" spans="1:12" s="102" customFormat="1" ht="17.25" customHeight="1">
      <c r="A349" s="131" t="s">
        <v>248</v>
      </c>
      <c r="B349" s="176">
        <f>[1]deinstitucionalizācija!D35</f>
        <v>0</v>
      </c>
      <c r="C349" s="176">
        <f>[1]deinstitucionalizācija!E35</f>
        <v>2393</v>
      </c>
      <c r="D349" s="176">
        <f>[1]deinstitucionalizācija!F35</f>
        <v>2569</v>
      </c>
      <c r="E349" s="176">
        <f>[1]deinstitucionalizācija!G35</f>
        <v>0</v>
      </c>
      <c r="F349" s="176">
        <f>[1]deinstitucionalizācija!H35</f>
        <v>168</v>
      </c>
      <c r="G349" s="170">
        <f>SUM(F349/$F$359*100)</f>
        <v>5.1907187477020257E-3</v>
      </c>
    </row>
    <row r="350" spans="1:12" s="102" customFormat="1" ht="15.75" customHeight="1">
      <c r="A350" s="128" t="s">
        <v>187</v>
      </c>
      <c r="B350" s="137">
        <f t="shared" ref="B350:G350" si="77">SUM(B351:B357)</f>
        <v>3180</v>
      </c>
      <c r="C350" s="137">
        <f t="shared" si="77"/>
        <v>38645</v>
      </c>
      <c r="D350" s="137">
        <f t="shared" si="77"/>
        <v>38421</v>
      </c>
      <c r="E350" s="137">
        <f t="shared" si="77"/>
        <v>86699</v>
      </c>
      <c r="F350" s="137">
        <f t="shared" si="77"/>
        <v>86699</v>
      </c>
      <c r="G350" s="169">
        <f t="shared" si="77"/>
        <v>2.678750742303678</v>
      </c>
    </row>
    <row r="351" spans="1:12" s="102" customFormat="1" ht="15.75" customHeight="1">
      <c r="A351" s="131" t="s">
        <v>240</v>
      </c>
      <c r="B351" s="176">
        <f>'[1]dienas centrs Eglāji'!D26</f>
        <v>0</v>
      </c>
      <c r="C351" s="176">
        <f>'[1]dienas centrs Eglāji'!E26</f>
        <v>0</v>
      </c>
      <c r="D351" s="176">
        <f>'[1]dienas centrs Eglāji'!F26</f>
        <v>0</v>
      </c>
      <c r="E351" s="176">
        <f>'[1]dienas centrs Eglāji'!G26</f>
        <v>17202</v>
      </c>
      <c r="F351" s="176">
        <v>17202</v>
      </c>
      <c r="G351" s="170">
        <f>SUM(F351/$F$359*100)</f>
        <v>0.53149252320220386</v>
      </c>
    </row>
    <row r="352" spans="1:12" s="123" customFormat="1" ht="38.25" customHeight="1">
      <c r="A352" s="127" t="s">
        <v>116</v>
      </c>
      <c r="B352" s="127" t="s">
        <v>117</v>
      </c>
      <c r="C352" s="127" t="s">
        <v>13</v>
      </c>
      <c r="D352" s="127" t="s">
        <v>14</v>
      </c>
      <c r="E352" s="23" t="s">
        <v>15</v>
      </c>
      <c r="F352" s="23" t="s">
        <v>16</v>
      </c>
      <c r="G352" s="127" t="s">
        <v>239</v>
      </c>
      <c r="J352" s="4"/>
      <c r="K352" s="68"/>
      <c r="L352" s="68"/>
    </row>
    <row r="353" spans="1:9" s="102" customFormat="1" ht="26.25" customHeight="1">
      <c r="A353" s="131" t="s">
        <v>241</v>
      </c>
      <c r="B353" s="176">
        <f>'[1]dienas centrs Eglāji'!D28</f>
        <v>0</v>
      </c>
      <c r="C353" s="176">
        <f>'[1]dienas centrs Eglāji'!E28</f>
        <v>0</v>
      </c>
      <c r="D353" s="176">
        <f>'[1]dienas centrs Eglāji'!F28</f>
        <v>0</v>
      </c>
      <c r="E353" s="176">
        <f>'[1]dienas centrs Eglāji'!G28</f>
        <v>4144</v>
      </c>
      <c r="F353" s="176">
        <v>4144</v>
      </c>
      <c r="G353" s="170">
        <f>SUM(F353/$F$359*100)</f>
        <v>0.12803772910998329</v>
      </c>
    </row>
    <row r="354" spans="1:9" s="102" customFormat="1" ht="14.25" customHeight="1">
      <c r="A354" s="131" t="s">
        <v>242</v>
      </c>
      <c r="B354" s="176">
        <f>'[1]dienas centrs Eglāji'!D30</f>
        <v>0</v>
      </c>
      <c r="C354" s="176">
        <f>'[1]dienas centrs Eglāji'!E30</f>
        <v>0</v>
      </c>
      <c r="D354" s="176">
        <f>'[1]dienas centrs Eglāji'!F30</f>
        <v>0</v>
      </c>
      <c r="E354" s="176">
        <f>'[1]dienas centrs Eglāji'!G30</f>
        <v>454</v>
      </c>
      <c r="F354" s="176">
        <v>454</v>
      </c>
      <c r="G354" s="170">
        <f>SUM(F354/$F$359*100)</f>
        <v>1.4027299472956663E-2</v>
      </c>
    </row>
    <row r="355" spans="1:9" s="102" customFormat="1" ht="17.25" customHeight="1">
      <c r="A355" s="131" t="s">
        <v>243</v>
      </c>
      <c r="B355" s="176">
        <f>'[1]dienas centrs Eglāji'!D33</f>
        <v>0</v>
      </c>
      <c r="C355" s="176">
        <f>'[1]dienas centrs Eglāji'!E33</f>
        <v>40</v>
      </c>
      <c r="D355" s="176">
        <f>'[1]dienas centrs Eglāji'!F33</f>
        <v>40</v>
      </c>
      <c r="E355" s="176">
        <f>'[1]dienas centrs Eglāji'!G33</f>
        <v>5324</v>
      </c>
      <c r="F355" s="176">
        <v>5324</v>
      </c>
      <c r="G355" s="170">
        <f>SUM(F355/$F$359*100)</f>
        <v>0.16449634888550943</v>
      </c>
    </row>
    <row r="356" spans="1:9" s="102" customFormat="1" ht="27.75" customHeight="1">
      <c r="A356" s="131" t="s">
        <v>244</v>
      </c>
      <c r="B356" s="176">
        <f>'[1]dienas centrs Eglāji'!D41</f>
        <v>0</v>
      </c>
      <c r="C356" s="176">
        <f>'[1]dienas centrs Eglāji'!E41</f>
        <v>0</v>
      </c>
      <c r="D356" s="176">
        <f>'[1]dienas centrs Eglāji'!F41</f>
        <v>0</v>
      </c>
      <c r="E356" s="176">
        <f>'[1]dienas centrs Eglāji'!G41</f>
        <v>5594</v>
      </c>
      <c r="F356" s="176">
        <v>5594</v>
      </c>
      <c r="G356" s="170">
        <f>SUM(F356/$F$359*100)</f>
        <v>0.17283857544431624</v>
      </c>
    </row>
    <row r="357" spans="1:9" s="102" customFormat="1" ht="15.75" customHeight="1">
      <c r="A357" s="131" t="s">
        <v>256</v>
      </c>
      <c r="B357" s="176">
        <f>'[1]dienas centrs Eglāji'!D49</f>
        <v>3180</v>
      </c>
      <c r="C357" s="176">
        <f>'[1]dienas centrs Eglāji'!E49</f>
        <v>38605</v>
      </c>
      <c r="D357" s="176">
        <f>'[1]dienas centrs Eglāji'!F49</f>
        <v>38381</v>
      </c>
      <c r="E357" s="176">
        <f>'[1]dienas centrs Eglāji'!G49</f>
        <v>53981</v>
      </c>
      <c r="F357" s="176">
        <v>53981</v>
      </c>
      <c r="G357" s="170">
        <f>SUM(F357/$F$359*100)</f>
        <v>1.6678582661887085</v>
      </c>
    </row>
    <row r="358" spans="1:9" s="153" customFormat="1" ht="15" customHeight="1">
      <c r="A358" s="141" t="s">
        <v>188</v>
      </c>
      <c r="B358" s="137">
        <f t="shared" ref="B358:G358" si="78">SUM(B290,B293,B302,B309,B316,B326,B333,B335,B338,B340,B342,B346,B350)</f>
        <v>454548</v>
      </c>
      <c r="C358" s="137">
        <f t="shared" si="78"/>
        <v>506475</v>
      </c>
      <c r="D358" s="137">
        <f t="shared" si="78"/>
        <v>442817</v>
      </c>
      <c r="E358" s="137">
        <f t="shared" si="78"/>
        <v>589174</v>
      </c>
      <c r="F358" s="137">
        <f t="shared" si="78"/>
        <v>591029</v>
      </c>
      <c r="G358" s="177">
        <f t="shared" si="78"/>
        <v>18.261103040092738</v>
      </c>
    </row>
    <row r="359" spans="1:9" s="153" customFormat="1" ht="15" customHeight="1">
      <c r="A359" s="178" t="s">
        <v>189</v>
      </c>
      <c r="B359" s="179">
        <f t="shared" ref="B359:G359" si="79">SUM(B40,B90,B99,B138,B148,B228,B289,B358)</f>
        <v>2703316.2970000003</v>
      </c>
      <c r="C359" s="179">
        <f t="shared" si="79"/>
        <v>3487328.5079999999</v>
      </c>
      <c r="D359" s="179">
        <f t="shared" si="79"/>
        <v>3215127</v>
      </c>
      <c r="E359" s="179">
        <f t="shared" si="79"/>
        <v>3174841</v>
      </c>
      <c r="F359" s="179">
        <f t="shared" si="79"/>
        <v>3236546</v>
      </c>
      <c r="G359" s="180">
        <f t="shared" si="79"/>
        <v>100</v>
      </c>
    </row>
    <row r="360" spans="1:9" s="153" customFormat="1" ht="14.25">
      <c r="A360" s="141" t="s">
        <v>190</v>
      </c>
      <c r="B360" s="181"/>
      <c r="C360" s="181"/>
      <c r="D360" s="181"/>
      <c r="E360" s="181"/>
      <c r="F360" s="181"/>
      <c r="G360" s="182"/>
    </row>
    <row r="361" spans="1:9" s="153" customFormat="1" ht="15.75">
      <c r="A361" s="84" t="s">
        <v>191</v>
      </c>
      <c r="B361" s="183">
        <f>B362+B366</f>
        <v>-50660</v>
      </c>
      <c r="C361" s="183">
        <f>C362+C366</f>
        <v>302131</v>
      </c>
      <c r="D361" s="183">
        <f>D362+D366</f>
        <v>295926</v>
      </c>
      <c r="E361" s="183">
        <f>E362+E366</f>
        <v>-65733</v>
      </c>
      <c r="F361" s="183">
        <f>F362+F366</f>
        <v>-273733</v>
      </c>
      <c r="G361" s="183"/>
    </row>
    <row r="362" spans="1:9" s="153" customFormat="1" ht="14.25">
      <c r="A362" s="184" t="s">
        <v>192</v>
      </c>
      <c r="B362" s="185">
        <f>[1]IZDEVUMI!B81</f>
        <v>0</v>
      </c>
      <c r="C362" s="185">
        <f>SUM(C363:C365)</f>
        <v>493838</v>
      </c>
      <c r="D362" s="185">
        <f>SUM(D363:D365)</f>
        <v>487632</v>
      </c>
      <c r="E362" s="185">
        <f>SUM(E363:E365)</f>
        <v>0</v>
      </c>
      <c r="F362" s="185">
        <f>SUM(F363:F365)</f>
        <v>0</v>
      </c>
      <c r="G362" s="186" t="s">
        <v>193</v>
      </c>
    </row>
    <row r="363" spans="1:9" s="153" customFormat="1" ht="26.25">
      <c r="A363" s="26" t="s">
        <v>194</v>
      </c>
      <c r="B363" s="187">
        <v>0</v>
      </c>
      <c r="C363" s="27">
        <v>330318</v>
      </c>
      <c r="D363" s="27">
        <v>326047</v>
      </c>
      <c r="E363" s="187">
        <v>0</v>
      </c>
      <c r="F363" s="187">
        <v>0</v>
      </c>
      <c r="G363" s="188" t="s">
        <v>195</v>
      </c>
    </row>
    <row r="364" spans="1:9" s="153" customFormat="1" ht="26.25">
      <c r="A364" s="26" t="s">
        <v>196</v>
      </c>
      <c r="B364" s="187">
        <v>0</v>
      </c>
      <c r="C364" s="27">
        <v>133217</v>
      </c>
      <c r="D364" s="187">
        <v>131539</v>
      </c>
      <c r="E364" s="187">
        <v>0</v>
      </c>
      <c r="F364" s="187">
        <v>0</v>
      </c>
      <c r="G364" s="188" t="s">
        <v>197</v>
      </c>
    </row>
    <row r="365" spans="1:9" s="153" customFormat="1" ht="26.25">
      <c r="A365" s="26" t="s">
        <v>198</v>
      </c>
      <c r="B365" s="187">
        <v>0</v>
      </c>
      <c r="C365" s="27">
        <v>30303</v>
      </c>
      <c r="D365" s="187">
        <v>30046</v>
      </c>
      <c r="E365" s="187">
        <v>0</v>
      </c>
      <c r="F365" s="187">
        <v>0</v>
      </c>
      <c r="G365" s="188" t="s">
        <v>199</v>
      </c>
    </row>
    <row r="366" spans="1:9" customFormat="1" ht="18.75" customHeight="1">
      <c r="A366" s="184" t="s">
        <v>200</v>
      </c>
      <c r="B366" s="41">
        <f>SUM(B367:B383)</f>
        <v>-50660</v>
      </c>
      <c r="C366" s="41">
        <f>SUM(C367:C383)</f>
        <v>-191707</v>
      </c>
      <c r="D366" s="41">
        <f>SUM(D367:D383)</f>
        <v>-191706</v>
      </c>
      <c r="E366" s="41">
        <f>SUM(E367:E383)</f>
        <v>-65733</v>
      </c>
      <c r="F366" s="41">
        <f>SUM(F367:F383)</f>
        <v>-273733</v>
      </c>
      <c r="G366" s="98" t="s">
        <v>193</v>
      </c>
      <c r="H366" s="189"/>
      <c r="I366" s="190"/>
    </row>
    <row r="367" spans="1:9" customFormat="1" ht="26.25" customHeight="1">
      <c r="A367" s="85" t="s">
        <v>201</v>
      </c>
      <c r="B367" s="40">
        <v>-3910</v>
      </c>
      <c r="C367" s="40">
        <v>-3910</v>
      </c>
      <c r="D367" s="40">
        <v>0</v>
      </c>
      <c r="E367" s="40">
        <v>-11731</v>
      </c>
      <c r="F367" s="40">
        <v>-11731</v>
      </c>
      <c r="G367" s="98" t="s">
        <v>202</v>
      </c>
      <c r="H367" s="191"/>
      <c r="I367" s="190"/>
    </row>
    <row r="368" spans="1:9" s="102" customFormat="1" ht="27" customHeight="1">
      <c r="A368" s="85" t="s">
        <v>203</v>
      </c>
      <c r="B368" s="40">
        <v>0</v>
      </c>
      <c r="C368" s="40">
        <v>0</v>
      </c>
      <c r="D368" s="40">
        <v>-3910</v>
      </c>
      <c r="E368" s="40">
        <v>-10828</v>
      </c>
      <c r="F368" s="40">
        <v>-10828</v>
      </c>
      <c r="G368" s="99" t="s">
        <v>204</v>
      </c>
      <c r="H368" s="192"/>
    </row>
    <row r="369" spans="1:12" s="102" customFormat="1" ht="27.75" customHeight="1">
      <c r="A369" s="85" t="s">
        <v>294</v>
      </c>
      <c r="B369" s="40">
        <v>-5388</v>
      </c>
      <c r="C369" s="40">
        <v>-5388</v>
      </c>
      <c r="D369" s="40">
        <v>-5388</v>
      </c>
      <c r="E369" s="40">
        <v>0</v>
      </c>
      <c r="F369" s="40">
        <v>0</v>
      </c>
      <c r="G369" s="98" t="s">
        <v>206</v>
      </c>
      <c r="H369" s="192"/>
    </row>
    <row r="370" spans="1:12" s="153" customFormat="1" ht="26.25" customHeight="1">
      <c r="A370" s="85" t="s">
        <v>207</v>
      </c>
      <c r="B370" s="40">
        <v>-3375</v>
      </c>
      <c r="C370" s="40">
        <v>-3375</v>
      </c>
      <c r="D370" s="40">
        <v>-3375</v>
      </c>
      <c r="E370" s="40">
        <v>-3375</v>
      </c>
      <c r="F370" s="40">
        <v>-3375</v>
      </c>
      <c r="G370" s="98" t="s">
        <v>208</v>
      </c>
      <c r="H370" s="192"/>
    </row>
    <row r="371" spans="1:12" s="153" customFormat="1" ht="26.25" customHeight="1">
      <c r="A371" s="85" t="s">
        <v>295</v>
      </c>
      <c r="B371" s="40">
        <v>-6403</v>
      </c>
      <c r="C371" s="40">
        <v>-6403</v>
      </c>
      <c r="D371" s="40">
        <v>-6403</v>
      </c>
      <c r="E371" s="40">
        <v>-6403</v>
      </c>
      <c r="F371" s="40">
        <v>-6403</v>
      </c>
      <c r="G371" s="98" t="s">
        <v>204</v>
      </c>
      <c r="H371" s="192"/>
    </row>
    <row r="372" spans="1:12" s="102" customFormat="1" ht="25.5" customHeight="1">
      <c r="A372" s="85" t="s">
        <v>296</v>
      </c>
      <c r="B372" s="40">
        <v>-4440</v>
      </c>
      <c r="C372" s="40">
        <v>-4440</v>
      </c>
      <c r="D372" s="40">
        <v>-4439</v>
      </c>
      <c r="E372" s="40">
        <v>-4440</v>
      </c>
      <c r="F372" s="40">
        <v>-4440</v>
      </c>
      <c r="G372" s="98" t="s">
        <v>211</v>
      </c>
      <c r="H372" s="192"/>
    </row>
    <row r="373" spans="1:12" s="102" customFormat="1" ht="24.75" customHeight="1">
      <c r="A373" s="85" t="s">
        <v>297</v>
      </c>
      <c r="B373" s="40">
        <v>-4820</v>
      </c>
      <c r="C373" s="40">
        <v>-4820</v>
      </c>
      <c r="D373" s="40">
        <v>-4820</v>
      </c>
      <c r="E373" s="40">
        <v>-4820</v>
      </c>
      <c r="F373" s="40">
        <v>-4820</v>
      </c>
      <c r="G373" s="98" t="s">
        <v>213</v>
      </c>
      <c r="H373" s="192"/>
    </row>
    <row r="374" spans="1:12" s="102" customFormat="1" ht="32.25" customHeight="1">
      <c r="A374" s="85" t="s">
        <v>298</v>
      </c>
      <c r="B374" s="40">
        <v>-6228</v>
      </c>
      <c r="C374" s="40">
        <v>-6228</v>
      </c>
      <c r="D374" s="40">
        <v>-6228</v>
      </c>
      <c r="E374" s="40">
        <v>-6228</v>
      </c>
      <c r="F374" s="40">
        <v>-6228</v>
      </c>
      <c r="G374" s="98" t="s">
        <v>215</v>
      </c>
      <c r="H374" s="192"/>
    </row>
    <row r="375" spans="1:12" s="102" customFormat="1" ht="39.75" customHeight="1">
      <c r="A375" s="85" t="s">
        <v>299</v>
      </c>
      <c r="B375" s="40">
        <v>-5080</v>
      </c>
      <c r="C375" s="40">
        <v>-5080</v>
      </c>
      <c r="D375" s="40">
        <v>-5080</v>
      </c>
      <c r="E375" s="40">
        <v>-5080</v>
      </c>
      <c r="F375" s="40">
        <v>-5080</v>
      </c>
      <c r="G375" s="98" t="s">
        <v>213</v>
      </c>
      <c r="H375" s="192"/>
    </row>
    <row r="376" spans="1:12" s="123" customFormat="1" ht="38.25" customHeight="1">
      <c r="A376" s="127" t="s">
        <v>116</v>
      </c>
      <c r="B376" s="127" t="s">
        <v>117</v>
      </c>
      <c r="C376" s="127" t="s">
        <v>13</v>
      </c>
      <c r="D376" s="127" t="s">
        <v>14</v>
      </c>
      <c r="E376" s="23" t="s">
        <v>15</v>
      </c>
      <c r="F376" s="23" t="s">
        <v>16</v>
      </c>
      <c r="G376" s="127" t="s">
        <v>239</v>
      </c>
      <c r="J376" s="4"/>
      <c r="K376" s="68"/>
      <c r="L376" s="68"/>
    </row>
    <row r="377" spans="1:12" s="102" customFormat="1" ht="25.5" customHeight="1">
      <c r="A377" s="85" t="s">
        <v>300</v>
      </c>
      <c r="B377" s="40">
        <v>-2900</v>
      </c>
      <c r="C377" s="40">
        <v>-2900</v>
      </c>
      <c r="D377" s="40">
        <v>-2900</v>
      </c>
      <c r="E377" s="40">
        <v>-2900</v>
      </c>
      <c r="F377" s="40">
        <v>-2900</v>
      </c>
      <c r="G377" s="98" t="s">
        <v>218</v>
      </c>
      <c r="H377" s="192"/>
    </row>
    <row r="378" spans="1:12" s="102" customFormat="1" ht="18.75" customHeight="1">
      <c r="A378" s="85" t="s">
        <v>301</v>
      </c>
      <c r="B378" s="40">
        <v>0</v>
      </c>
      <c r="C378" s="40">
        <v>0</v>
      </c>
      <c r="D378" s="40">
        <v>0</v>
      </c>
      <c r="E378" s="40">
        <v>-1812</v>
      </c>
      <c r="F378" s="40">
        <v>-1812</v>
      </c>
      <c r="G378" s="98" t="s">
        <v>220</v>
      </c>
      <c r="H378" s="192"/>
    </row>
    <row r="379" spans="1:12" s="102" customFormat="1" ht="26.25" customHeight="1">
      <c r="A379" s="85" t="s">
        <v>302</v>
      </c>
      <c r="B379" s="40">
        <v>-3168</v>
      </c>
      <c r="C379" s="40">
        <v>-3168</v>
      </c>
      <c r="D379" s="40">
        <v>-3168</v>
      </c>
      <c r="E379" s="40">
        <v>-3168</v>
      </c>
      <c r="F379" s="40">
        <v>-3168</v>
      </c>
      <c r="G379" s="99" t="s">
        <v>222</v>
      </c>
      <c r="H379" s="192"/>
    </row>
    <row r="380" spans="1:12" s="102" customFormat="1" ht="27" customHeight="1">
      <c r="A380" s="85" t="s">
        <v>303</v>
      </c>
      <c r="B380" s="40">
        <v>-4948</v>
      </c>
      <c r="C380" s="40">
        <v>-4948</v>
      </c>
      <c r="D380" s="40">
        <v>-4948</v>
      </c>
      <c r="E380" s="40">
        <v>-4948</v>
      </c>
      <c r="F380" s="40">
        <v>-4948</v>
      </c>
      <c r="G380" s="99" t="s">
        <v>222</v>
      </c>
      <c r="H380" s="192"/>
    </row>
    <row r="381" spans="1:12" s="102" customFormat="1" ht="27" customHeight="1">
      <c r="A381" s="85" t="s">
        <v>304</v>
      </c>
      <c r="B381" s="40">
        <v>0</v>
      </c>
      <c r="C381" s="40">
        <v>-111001</v>
      </c>
      <c r="D381" s="40">
        <v>-111001</v>
      </c>
      <c r="E381" s="40">
        <v>0</v>
      </c>
      <c r="F381" s="40">
        <v>0</v>
      </c>
      <c r="G381" s="99" t="s">
        <v>305</v>
      </c>
      <c r="H381" s="192"/>
    </row>
    <row r="382" spans="1:12" s="102" customFormat="1" ht="27" customHeight="1">
      <c r="A382" s="85" t="s">
        <v>306</v>
      </c>
      <c r="B382" s="40">
        <v>0</v>
      </c>
      <c r="C382" s="40">
        <v>-30046</v>
      </c>
      <c r="D382" s="40">
        <v>-30046</v>
      </c>
      <c r="E382" s="40">
        <v>0</v>
      </c>
      <c r="F382" s="40">
        <v>0</v>
      </c>
      <c r="G382" s="99" t="s">
        <v>307</v>
      </c>
      <c r="H382" s="192"/>
    </row>
    <row r="383" spans="1:12" s="102" customFormat="1" ht="27" customHeight="1">
      <c r="A383" s="85" t="s">
        <v>226</v>
      </c>
      <c r="B383" s="40">
        <v>0</v>
      </c>
      <c r="C383" s="40">
        <v>0</v>
      </c>
      <c r="D383" s="40">
        <v>0</v>
      </c>
      <c r="E383" s="40">
        <v>0</v>
      </c>
      <c r="F383" s="40">
        <v>-208000</v>
      </c>
      <c r="G383" s="99" t="s">
        <v>195</v>
      </c>
      <c r="H383" s="192"/>
    </row>
    <row r="384" spans="1:12" s="102" customFormat="1" ht="14.25" customHeight="1">
      <c r="A384" s="193" t="s">
        <v>227</v>
      </c>
      <c r="B384" s="43">
        <f>B385</f>
        <v>0</v>
      </c>
      <c r="C384" s="43">
        <f>C385</f>
        <v>0</v>
      </c>
      <c r="D384" s="43">
        <f>D385</f>
        <v>0</v>
      </c>
      <c r="E384" s="43">
        <f>E385</f>
        <v>-25000</v>
      </c>
      <c r="F384" s="43">
        <f>F385</f>
        <v>-25000</v>
      </c>
      <c r="G384" s="98"/>
      <c r="H384" s="192"/>
    </row>
    <row r="385" spans="1:8" customFormat="1" ht="27" customHeight="1">
      <c r="A385" s="85" t="s">
        <v>308</v>
      </c>
      <c r="B385" s="109">
        <v>0</v>
      </c>
      <c r="C385" s="109">
        <v>0</v>
      </c>
      <c r="D385" s="109">
        <v>0</v>
      </c>
      <c r="E385" s="109">
        <v>-25000</v>
      </c>
      <c r="F385" s="109">
        <v>-25000</v>
      </c>
      <c r="G385" s="109">
        <v>0</v>
      </c>
      <c r="H385" s="106"/>
    </row>
    <row r="386" spans="1:8" s="102" customFormat="1" ht="12.75" customHeight="1">
      <c r="A386" s="104"/>
      <c r="B386" s="194"/>
      <c r="C386" s="194"/>
      <c r="D386" s="194"/>
      <c r="E386" s="194"/>
      <c r="F386" s="194"/>
      <c r="G386" s="106"/>
      <c r="H386" s="106"/>
    </row>
    <row r="387" spans="1:8" s="102" customFormat="1" ht="15" customHeight="1">
      <c r="A387" s="195" t="s">
        <v>229</v>
      </c>
      <c r="B387" s="196">
        <f>B359-B361</f>
        <v>2753976.2970000003</v>
      </c>
      <c r="C387" s="196">
        <f>C359-C361</f>
        <v>3185197.5079999999</v>
      </c>
      <c r="D387" s="196">
        <f>D359-D361</f>
        <v>2919201</v>
      </c>
      <c r="E387" s="196">
        <f>E359-E361-E385</f>
        <v>3265574</v>
      </c>
      <c r="F387" s="196">
        <f>F359-F361-F385</f>
        <v>3535279</v>
      </c>
      <c r="G387" s="197"/>
    </row>
    <row r="388" spans="1:8" s="102" customFormat="1" ht="15" customHeight="1">
      <c r="A388" s="198" t="s">
        <v>309</v>
      </c>
      <c r="B388" s="196">
        <f>[1]IENEMUMI!C7+[1]IENEMUMI!C102-IZDEVUMI_EKK!B387</f>
        <v>126365.70299999975</v>
      </c>
      <c r="C388" s="196">
        <f>[1]IENEMUMI!D7+[1]IENEMUMI!D102-IZDEVUMI_EKK!C387</f>
        <v>12650.492000000086</v>
      </c>
      <c r="D388" s="196">
        <f>[1]IENEMUMI!E7+[1]IENEMUMI!E102-IZDEVUMI_EKK!D387</f>
        <v>563088</v>
      </c>
      <c r="E388" s="196">
        <f>[1]IENEMUMI!F10+[1]IENEMUMI!F102-IZDEVUMI_EKK!E387</f>
        <v>239312</v>
      </c>
      <c r="F388" s="196">
        <f>[1]IENEMUMI!G10+[1]IENEMUMI!G102-IZDEVUMI_EKK!F387</f>
        <v>179195</v>
      </c>
      <c r="G388" s="197"/>
    </row>
    <row r="389" spans="1:8" s="153" customFormat="1" ht="13.5" customHeight="1">
      <c r="A389" s="199"/>
      <c r="B389" s="196"/>
      <c r="C389" s="196"/>
      <c r="D389" s="196"/>
      <c r="E389" s="196"/>
      <c r="F389" s="196"/>
      <c r="G389" s="196"/>
    </row>
    <row r="390" spans="1:8" s="153" customFormat="1" ht="13.5" customHeight="1">
      <c r="A390" s="199"/>
      <c r="B390" s="200"/>
      <c r="C390" s="200"/>
      <c r="D390" s="200"/>
      <c r="E390" s="200"/>
      <c r="F390" s="200"/>
      <c r="G390" s="200"/>
    </row>
    <row r="391" spans="1:8" s="153" customFormat="1" ht="13.5" customHeight="1">
      <c r="A391" s="199"/>
      <c r="B391" s="201"/>
      <c r="C391" s="201"/>
      <c r="D391" s="201"/>
      <c r="E391" s="201"/>
      <c r="F391" s="201"/>
      <c r="G391" s="126"/>
    </row>
    <row r="392" spans="1:8" s="153" customFormat="1" ht="13.5" customHeight="1">
      <c r="A392" s="199"/>
      <c r="B392" s="201"/>
      <c r="C392" s="201"/>
      <c r="D392" s="201"/>
      <c r="E392" s="201"/>
      <c r="F392" s="201"/>
      <c r="G392" s="126"/>
    </row>
    <row r="393" spans="1:8" s="153" customFormat="1" ht="13.5" customHeight="1">
      <c r="A393" s="202" t="s">
        <v>310</v>
      </c>
      <c r="B393" s="7"/>
      <c r="C393" s="7"/>
      <c r="D393" s="7"/>
      <c r="E393" s="7"/>
      <c r="F393" s="203"/>
      <c r="G393" s="126"/>
    </row>
    <row r="394" spans="1:8" s="153" customFormat="1" ht="13.5" customHeight="1">
      <c r="A394" s="58"/>
      <c r="B394" s="201"/>
      <c r="C394" s="201"/>
      <c r="D394" s="201"/>
      <c r="E394" s="201"/>
      <c r="F394" s="201"/>
      <c r="G394" s="126"/>
    </row>
    <row r="395" spans="1:8" s="153" customFormat="1" ht="12.75" customHeight="1">
      <c r="A395" s="58"/>
      <c r="B395" s="19"/>
      <c r="C395" s="19"/>
      <c r="D395" s="19"/>
      <c r="E395" s="19"/>
      <c r="F395" s="19"/>
      <c r="G395" s="14"/>
    </row>
    <row r="396" spans="1:8" s="153" customFormat="1" ht="39.75" customHeight="1">
      <c r="A396" s="204" t="s">
        <v>311</v>
      </c>
      <c r="B396" s="127" t="s">
        <v>117</v>
      </c>
      <c r="C396" s="127" t="s">
        <v>13</v>
      </c>
      <c r="D396" s="127" t="s">
        <v>14</v>
      </c>
      <c r="E396" s="23" t="s">
        <v>15</v>
      </c>
      <c r="F396" s="23" t="s">
        <v>16</v>
      </c>
      <c r="G396" s="127" t="s">
        <v>239</v>
      </c>
    </row>
    <row r="397" spans="1:8" s="153" customFormat="1" ht="13.5" customHeight="1">
      <c r="A397" s="205" t="s">
        <v>240</v>
      </c>
      <c r="B397" s="27">
        <v>1189993</v>
      </c>
      <c r="C397" s="27">
        <v>1321863</v>
      </c>
      <c r="D397" s="27">
        <v>1266646</v>
      </c>
      <c r="E397" s="27">
        <v>1309923</v>
      </c>
      <c r="F397" s="27">
        <v>1306151</v>
      </c>
      <c r="G397" s="206">
        <f>F397/$F$410*100</f>
        <v>40.356324303748501</v>
      </c>
      <c r="H397" s="207"/>
    </row>
    <row r="398" spans="1:8" s="153" customFormat="1" ht="25.5" customHeight="1">
      <c r="A398" s="205" t="s">
        <v>241</v>
      </c>
      <c r="B398" s="27">
        <v>342124</v>
      </c>
      <c r="C398" s="27">
        <v>380783</v>
      </c>
      <c r="D398" s="27">
        <v>374067</v>
      </c>
      <c r="E398" s="27">
        <v>395525</v>
      </c>
      <c r="F398" s="27">
        <v>394714</v>
      </c>
      <c r="G398" s="206">
        <f t="shared" ref="G398:G409" si="80">F398/$F$410*100</f>
        <v>12.195531903455104</v>
      </c>
      <c r="H398" s="207"/>
    </row>
    <row r="399" spans="1:8" s="153" customFormat="1" ht="13.5" customHeight="1">
      <c r="A399" s="205" t="s">
        <v>242</v>
      </c>
      <c r="B399" s="53">
        <v>21682</v>
      </c>
      <c r="C399" s="53">
        <v>23074</v>
      </c>
      <c r="D399" s="53">
        <v>17346</v>
      </c>
      <c r="E399" s="53">
        <v>12371</v>
      </c>
      <c r="F399" s="53">
        <v>11604</v>
      </c>
      <c r="G399" s="206">
        <f t="shared" si="80"/>
        <v>0.35853035921627563</v>
      </c>
      <c r="H399" s="207"/>
    </row>
    <row r="400" spans="1:8" s="153" customFormat="1" ht="15.75" customHeight="1">
      <c r="A400" s="208" t="s">
        <v>243</v>
      </c>
      <c r="B400" s="27">
        <v>482580</v>
      </c>
      <c r="C400" s="27">
        <v>487891</v>
      </c>
      <c r="D400" s="27">
        <v>415454</v>
      </c>
      <c r="E400" s="27">
        <v>611324</v>
      </c>
      <c r="F400" s="27">
        <v>602594</v>
      </c>
      <c r="G400" s="206">
        <f t="shared" si="80"/>
        <v>18.618428411028301</v>
      </c>
      <c r="H400" s="209"/>
    </row>
    <row r="401" spans="1:8" s="153" customFormat="1" ht="27" customHeight="1">
      <c r="A401" s="131" t="s">
        <v>244</v>
      </c>
      <c r="B401" s="27">
        <v>265441</v>
      </c>
      <c r="C401" s="27">
        <v>269337</v>
      </c>
      <c r="D401" s="27">
        <v>229965</v>
      </c>
      <c r="E401" s="27">
        <v>307300</v>
      </c>
      <c r="F401" s="27">
        <v>304337</v>
      </c>
      <c r="G401" s="206">
        <f t="shared" si="80"/>
        <v>9.4031414971392344</v>
      </c>
      <c r="H401" s="207"/>
    </row>
    <row r="402" spans="1:8" s="153" customFormat="1" ht="13.5" customHeight="1">
      <c r="A402" s="205" t="s">
        <v>274</v>
      </c>
      <c r="B402" s="53">
        <v>2460</v>
      </c>
      <c r="C402" s="53">
        <v>2460</v>
      </c>
      <c r="D402" s="53">
        <v>2434</v>
      </c>
      <c r="E402" s="53">
        <v>2450</v>
      </c>
      <c r="F402" s="53">
        <v>2450</v>
      </c>
      <c r="G402" s="206">
        <f t="shared" si="80"/>
        <v>7.5697981737321202E-2</v>
      </c>
      <c r="H402" s="207"/>
    </row>
    <row r="403" spans="1:8" s="153" customFormat="1" ht="15.75" customHeight="1">
      <c r="A403" s="208" t="s">
        <v>262</v>
      </c>
      <c r="B403" s="27">
        <v>1013</v>
      </c>
      <c r="C403" s="27">
        <v>1424</v>
      </c>
      <c r="D403" s="27">
        <v>959</v>
      </c>
      <c r="E403" s="27">
        <v>1417</v>
      </c>
      <c r="F403" s="27">
        <v>1417</v>
      </c>
      <c r="G403" s="206">
        <f t="shared" si="80"/>
        <v>4.3781240866034347E-2</v>
      </c>
      <c r="H403" s="207"/>
    </row>
    <row r="404" spans="1:8" s="153" customFormat="1" ht="13.5" customHeight="1">
      <c r="A404" s="208" t="s">
        <v>312</v>
      </c>
      <c r="B404" s="27">
        <v>10000</v>
      </c>
      <c r="C404" s="27">
        <v>12000</v>
      </c>
      <c r="D404" s="27">
        <v>7976</v>
      </c>
      <c r="E404" s="27">
        <v>10576</v>
      </c>
      <c r="F404" s="27">
        <v>10576</v>
      </c>
      <c r="G404" s="206">
        <f t="shared" si="80"/>
        <v>0.32676810402200374</v>
      </c>
      <c r="H404" s="207"/>
    </row>
    <row r="405" spans="1:8" s="153" customFormat="1" ht="13.5" customHeight="1">
      <c r="A405" s="205" t="s">
        <v>313</v>
      </c>
      <c r="B405" s="27">
        <v>550</v>
      </c>
      <c r="C405" s="27">
        <v>550</v>
      </c>
      <c r="D405" s="27">
        <v>544</v>
      </c>
      <c r="E405" s="27">
        <v>500</v>
      </c>
      <c r="F405" s="27">
        <v>500</v>
      </c>
      <c r="G405" s="206">
        <f t="shared" si="80"/>
        <v>1.5448567701494123E-2</v>
      </c>
      <c r="H405" s="207"/>
    </row>
    <row r="406" spans="1:8" s="153" customFormat="1" ht="13.5" customHeight="1">
      <c r="A406" s="205" t="s">
        <v>246</v>
      </c>
      <c r="B406" s="27">
        <v>7841</v>
      </c>
      <c r="C406" s="27">
        <v>8007</v>
      </c>
      <c r="D406" s="27">
        <v>8007</v>
      </c>
      <c r="E406" s="27">
        <v>0</v>
      </c>
      <c r="F406" s="27">
        <v>0</v>
      </c>
      <c r="G406" s="206">
        <f t="shared" si="80"/>
        <v>0</v>
      </c>
      <c r="H406" s="207"/>
    </row>
    <row r="407" spans="1:8" s="153" customFormat="1" ht="13.5" customHeight="1">
      <c r="A407" s="210" t="s">
        <v>314</v>
      </c>
      <c r="B407" s="27">
        <v>207676</v>
      </c>
      <c r="C407" s="27">
        <v>798413</v>
      </c>
      <c r="D407" s="27">
        <v>740012</v>
      </c>
      <c r="E407" s="27">
        <v>332249</v>
      </c>
      <c r="F407" s="27">
        <v>410829</v>
      </c>
      <c r="G407" s="206">
        <f t="shared" si="80"/>
        <v>12.693439240474259</v>
      </c>
      <c r="H407" s="209"/>
    </row>
    <row r="408" spans="1:8" s="153" customFormat="1" ht="25.5" customHeight="1">
      <c r="A408" s="211" t="s">
        <v>315</v>
      </c>
      <c r="B408" s="27">
        <v>105049</v>
      </c>
      <c r="C408" s="27">
        <v>109647</v>
      </c>
      <c r="D408" s="27">
        <v>90812</v>
      </c>
      <c r="E408" s="27">
        <v>108378</v>
      </c>
      <c r="F408" s="27">
        <v>108546</v>
      </c>
      <c r="G408" s="206">
        <f t="shared" si="80"/>
        <v>3.3537604594527619</v>
      </c>
      <c r="H408" s="207"/>
    </row>
    <row r="409" spans="1:8" s="153" customFormat="1" ht="13.5" customHeight="1">
      <c r="A409" s="212" t="s">
        <v>265</v>
      </c>
      <c r="B409" s="27">
        <v>66907</v>
      </c>
      <c r="C409" s="27">
        <v>71907</v>
      </c>
      <c r="D409" s="27">
        <v>60905</v>
      </c>
      <c r="E409" s="27">
        <v>82828</v>
      </c>
      <c r="F409" s="27">
        <v>82828</v>
      </c>
      <c r="G409" s="206">
        <f t="shared" si="80"/>
        <v>2.5591479311587109</v>
      </c>
      <c r="H409" s="207"/>
    </row>
    <row r="410" spans="1:8" s="153" customFormat="1" ht="19.5" customHeight="1">
      <c r="A410" s="213" t="s">
        <v>9</v>
      </c>
      <c r="B410" s="41">
        <f t="shared" ref="B410:G410" si="81">SUM(B397:B409)</f>
        <v>2703316</v>
      </c>
      <c r="C410" s="41">
        <f t="shared" si="81"/>
        <v>3487356</v>
      </c>
      <c r="D410" s="41">
        <f t="shared" si="81"/>
        <v>3215127</v>
      </c>
      <c r="E410" s="41">
        <f t="shared" si="81"/>
        <v>3174841</v>
      </c>
      <c r="F410" s="41">
        <f t="shared" si="81"/>
        <v>3236546</v>
      </c>
      <c r="G410" s="214">
        <f t="shared" si="81"/>
        <v>100</v>
      </c>
      <c r="H410" s="207"/>
    </row>
    <row r="411" spans="1:8" s="153" customFormat="1" ht="13.5" customHeight="1">
      <c r="A411" s="119"/>
      <c r="B411" s="119"/>
      <c r="C411" s="119"/>
      <c r="D411" s="119"/>
      <c r="E411" s="119"/>
      <c r="F411" s="119"/>
      <c r="G411" s="126"/>
    </row>
  </sheetData>
  <mergeCells count="20">
    <mergeCell ref="J376:L376"/>
    <mergeCell ref="A393:E393"/>
    <mergeCell ref="J257:L257"/>
    <mergeCell ref="J288:L288"/>
    <mergeCell ref="A291:A292"/>
    <mergeCell ref="G291:G292"/>
    <mergeCell ref="J322:L322"/>
    <mergeCell ref="J352:L352"/>
    <mergeCell ref="J67:L67"/>
    <mergeCell ref="J98:L98"/>
    <mergeCell ref="J129:L129"/>
    <mergeCell ref="J162:L162"/>
    <mergeCell ref="J193:L193"/>
    <mergeCell ref="J225:L225"/>
    <mergeCell ref="C4:E4"/>
    <mergeCell ref="C5:E5"/>
    <mergeCell ref="C6:E6"/>
    <mergeCell ref="A7:G7"/>
    <mergeCell ref="J9:L9"/>
    <mergeCell ref="J35:L35"/>
  </mergeCells>
  <pageMargins left="0.74803149606299213" right="0.19685039370078741" top="0.19685039370078741" bottom="0.19685039370078741" header="0.51181102362204722" footer="0.31496062992125984"/>
  <pageSetup paperSize="9" orientation="landscape" r:id="rId1"/>
  <headerFooter alignWithMargins="0"/>
  <rowBreaks count="1" manualBreakCount="1">
    <brk id="39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9"/>
  <sheetViews>
    <sheetView zoomScale="154" zoomScaleNormal="154" workbookViewId="0">
      <selection activeCell="A58" sqref="A58"/>
    </sheetView>
  </sheetViews>
  <sheetFormatPr defaultRowHeight="12.75"/>
  <cols>
    <col min="1" max="1" width="7.42578125" customWidth="1"/>
    <col min="2" max="2" width="6.7109375" customWidth="1"/>
    <col min="3" max="3" width="7.85546875" customWidth="1"/>
    <col min="4" max="6" width="6" customWidth="1"/>
    <col min="7" max="7" width="6" style="14" customWidth="1"/>
    <col min="8" max="15" width="6" customWidth="1"/>
    <col min="16" max="18" width="6.7109375" customWidth="1"/>
  </cols>
  <sheetData>
    <row r="1" spans="1:23">
      <c r="B1" s="78"/>
      <c r="C1" s="78"/>
      <c r="D1" s="78"/>
      <c r="E1" s="78"/>
      <c r="F1" s="78"/>
      <c r="G1"/>
      <c r="S1" s="1"/>
      <c r="T1" s="1" t="s">
        <v>316</v>
      </c>
    </row>
    <row r="2" spans="1:23">
      <c r="B2" s="215"/>
      <c r="C2" s="215"/>
      <c r="D2" s="215"/>
      <c r="E2" s="215"/>
      <c r="F2" s="1"/>
      <c r="G2" s="1"/>
      <c r="O2" s="4" t="s">
        <v>317</v>
      </c>
      <c r="P2" s="5"/>
      <c r="Q2" s="5"/>
      <c r="R2" s="5"/>
      <c r="S2" s="5"/>
      <c r="T2" s="5"/>
      <c r="U2" s="5"/>
    </row>
    <row r="3" spans="1:23">
      <c r="B3" s="215"/>
      <c r="C3" s="215"/>
      <c r="D3" s="215"/>
      <c r="E3" s="215"/>
      <c r="F3" s="116"/>
      <c r="G3" s="116"/>
      <c r="O3" s="4" t="s">
        <v>318</v>
      </c>
      <c r="P3" s="5"/>
      <c r="Q3" s="5"/>
      <c r="R3" s="5"/>
      <c r="S3" s="5"/>
      <c r="T3" s="5"/>
      <c r="U3" s="5"/>
    </row>
    <row r="4" spans="1:23">
      <c r="B4" s="215"/>
      <c r="C4" s="215"/>
      <c r="D4" s="215"/>
      <c r="E4" s="215"/>
      <c r="F4" s="116"/>
      <c r="G4" s="116"/>
      <c r="O4" s="4" t="s">
        <v>2</v>
      </c>
      <c r="P4" s="4"/>
      <c r="Q4" s="4"/>
      <c r="R4" s="4"/>
      <c r="S4" s="4"/>
      <c r="T4" s="4"/>
      <c r="U4" s="4"/>
    </row>
    <row r="5" spans="1:23" ht="18.75">
      <c r="A5" s="8"/>
      <c r="B5" s="1"/>
      <c r="C5" s="1"/>
      <c r="D5" s="1"/>
      <c r="E5" s="1"/>
      <c r="F5" s="1"/>
      <c r="G5" s="116"/>
    </row>
    <row r="6" spans="1:23" s="218" customFormat="1">
      <c r="A6" s="216" t="s">
        <v>319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7"/>
      <c r="W6" s="7"/>
    </row>
    <row r="7" spans="1:23" s="218" customFormat="1" ht="13.5" thickBot="1"/>
    <row r="8" spans="1:23" s="218" customFormat="1" ht="21.75" customHeight="1" thickBot="1">
      <c r="A8" s="219" t="s">
        <v>320</v>
      </c>
      <c r="B8" s="220" t="s">
        <v>321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220" t="s">
        <v>322</v>
      </c>
      <c r="R8" s="221"/>
      <c r="S8" s="222"/>
      <c r="T8" s="223" t="s">
        <v>323</v>
      </c>
      <c r="U8" s="224" t="s">
        <v>324</v>
      </c>
      <c r="V8" s="225"/>
    </row>
    <row r="9" spans="1:23" s="218" customFormat="1" ht="60.75" customHeight="1" thickBot="1">
      <c r="A9" s="226" t="s">
        <v>325</v>
      </c>
      <c r="B9" s="227" t="s">
        <v>326</v>
      </c>
      <c r="C9" s="228" t="s">
        <v>327</v>
      </c>
      <c r="D9" s="228" t="s">
        <v>328</v>
      </c>
      <c r="E9" s="228" t="s">
        <v>329</v>
      </c>
      <c r="F9" s="228" t="s">
        <v>330</v>
      </c>
      <c r="G9" s="228" t="s">
        <v>331</v>
      </c>
      <c r="H9" s="228" t="s">
        <v>332</v>
      </c>
      <c r="I9" s="229" t="s">
        <v>333</v>
      </c>
      <c r="J9" s="229" t="s">
        <v>334</v>
      </c>
      <c r="K9" s="229" t="s">
        <v>335</v>
      </c>
      <c r="L9" s="229" t="s">
        <v>336</v>
      </c>
      <c r="M9" s="229" t="s">
        <v>337</v>
      </c>
      <c r="N9" s="229" t="s">
        <v>338</v>
      </c>
      <c r="O9" s="229" t="s">
        <v>339</v>
      </c>
      <c r="P9" s="230" t="s">
        <v>340</v>
      </c>
      <c r="Q9" s="227" t="s">
        <v>326</v>
      </c>
      <c r="R9" s="227" t="s">
        <v>327</v>
      </c>
      <c r="S9" s="231" t="s">
        <v>341</v>
      </c>
      <c r="T9" s="232"/>
      <c r="U9" s="232"/>
    </row>
    <row r="10" spans="1:23" s="218" customFormat="1" ht="13.5" thickBot="1">
      <c r="A10" s="233">
        <v>1</v>
      </c>
      <c r="B10" s="234">
        <v>2</v>
      </c>
      <c r="C10" s="234">
        <v>3</v>
      </c>
      <c r="D10" s="235">
        <v>4</v>
      </c>
      <c r="E10" s="235">
        <v>5</v>
      </c>
      <c r="F10" s="235">
        <v>6</v>
      </c>
      <c r="G10" s="235">
        <v>7</v>
      </c>
      <c r="H10" s="235">
        <v>8</v>
      </c>
      <c r="I10" s="235">
        <v>9</v>
      </c>
      <c r="J10" s="235">
        <v>10</v>
      </c>
      <c r="K10" s="235">
        <v>11</v>
      </c>
      <c r="L10" s="235">
        <v>12</v>
      </c>
      <c r="M10" s="235">
        <v>13</v>
      </c>
      <c r="N10" s="235">
        <v>14</v>
      </c>
      <c r="O10" s="235">
        <v>15</v>
      </c>
      <c r="P10" s="236">
        <v>16</v>
      </c>
      <c r="Q10" s="234">
        <v>17</v>
      </c>
      <c r="R10" s="234">
        <v>18</v>
      </c>
      <c r="S10" s="237">
        <v>19</v>
      </c>
      <c r="T10" s="238">
        <v>20</v>
      </c>
      <c r="U10" s="239">
        <v>21</v>
      </c>
      <c r="V10" s="240"/>
    </row>
    <row r="11" spans="1:23" s="218" customFormat="1" ht="13.5" thickBot="1">
      <c r="A11" s="241">
        <v>2020</v>
      </c>
      <c r="B11" s="242">
        <v>6241</v>
      </c>
      <c r="C11" s="243">
        <v>6494</v>
      </c>
      <c r="D11" s="243">
        <v>11051</v>
      </c>
      <c r="E11" s="243">
        <v>3414</v>
      </c>
      <c r="F11" s="243">
        <v>4696</v>
      </c>
      <c r="G11" s="243">
        <v>6620</v>
      </c>
      <c r="H11" s="243">
        <v>5404</v>
      </c>
      <c r="I11" s="243">
        <v>3014</v>
      </c>
      <c r="J11" s="243">
        <v>5136</v>
      </c>
      <c r="K11" s="243">
        <v>1933</v>
      </c>
      <c r="L11" s="243">
        <v>3309</v>
      </c>
      <c r="M11" s="243">
        <v>5172</v>
      </c>
      <c r="N11" s="243">
        <v>40</v>
      </c>
      <c r="O11" s="243">
        <v>679</v>
      </c>
      <c r="P11" s="244">
        <f t="shared" ref="P11:P16" si="0">SUM(B11:O11)</f>
        <v>63203</v>
      </c>
      <c r="Q11" s="245">
        <v>1657</v>
      </c>
      <c r="R11" s="243">
        <v>4474</v>
      </c>
      <c r="S11" s="246">
        <f t="shared" ref="S11:S16" si="1">SUM(Q11:R11)</f>
        <v>6131</v>
      </c>
      <c r="T11" s="247">
        <f t="shared" ref="T11:T16" si="2">P11+S11</f>
        <v>69334</v>
      </c>
      <c r="U11" s="248">
        <f>T11/$U$19</f>
        <v>2.6077226713605222E-2</v>
      </c>
    </row>
    <row r="12" spans="1:23" s="218" customFormat="1" ht="13.5" thickBot="1">
      <c r="A12" s="241">
        <v>2021</v>
      </c>
      <c r="B12" s="242">
        <v>6111</v>
      </c>
      <c r="C12" s="243">
        <v>6477</v>
      </c>
      <c r="D12" s="243">
        <v>16548</v>
      </c>
      <c r="E12" s="243">
        <v>3406</v>
      </c>
      <c r="F12" s="243">
        <v>4685</v>
      </c>
      <c r="G12" s="243">
        <v>6604</v>
      </c>
      <c r="H12" s="243">
        <v>5390</v>
      </c>
      <c r="I12" s="243">
        <v>3007</v>
      </c>
      <c r="J12" s="243">
        <v>5124</v>
      </c>
      <c r="K12" s="243">
        <v>1929</v>
      </c>
      <c r="L12" s="243">
        <v>3301</v>
      </c>
      <c r="M12" s="243">
        <v>5159</v>
      </c>
      <c r="N12" s="243">
        <v>52</v>
      </c>
      <c r="O12" s="243">
        <v>299</v>
      </c>
      <c r="P12" s="244">
        <f t="shared" si="0"/>
        <v>68092</v>
      </c>
      <c r="Q12" s="245">
        <v>1657</v>
      </c>
      <c r="R12" s="243">
        <v>4424</v>
      </c>
      <c r="S12" s="246">
        <f t="shared" si="1"/>
        <v>6081</v>
      </c>
      <c r="T12" s="247">
        <f t="shared" si="2"/>
        <v>74173</v>
      </c>
      <c r="U12" s="248">
        <f>T12/$U$19</f>
        <v>2.7897224118444634E-2</v>
      </c>
    </row>
    <row r="13" spans="1:23" s="218" customFormat="1" ht="13.5" thickBot="1">
      <c r="A13" s="241">
        <v>2022</v>
      </c>
      <c r="B13" s="242">
        <v>16</v>
      </c>
      <c r="C13" s="243">
        <v>6461</v>
      </c>
      <c r="D13" s="243">
        <v>16506</v>
      </c>
      <c r="E13" s="243">
        <v>3397</v>
      </c>
      <c r="F13" s="243">
        <v>4674</v>
      </c>
      <c r="G13" s="243">
        <v>6589</v>
      </c>
      <c r="H13" s="243">
        <v>5377</v>
      </c>
      <c r="I13" s="243">
        <v>3000</v>
      </c>
      <c r="J13" s="243">
        <v>5111</v>
      </c>
      <c r="K13" s="243">
        <v>1925</v>
      </c>
      <c r="L13" s="243">
        <v>3293</v>
      </c>
      <c r="M13" s="243">
        <v>5147</v>
      </c>
      <c r="N13" s="243">
        <v>2317</v>
      </c>
      <c r="O13" s="243">
        <v>7127</v>
      </c>
      <c r="P13" s="244">
        <f t="shared" si="0"/>
        <v>70940</v>
      </c>
      <c r="Q13" s="245">
        <v>1657</v>
      </c>
      <c r="R13" s="243">
        <v>4374</v>
      </c>
      <c r="S13" s="246">
        <f t="shared" si="1"/>
        <v>6031</v>
      </c>
      <c r="T13" s="247">
        <f t="shared" si="2"/>
        <v>76971</v>
      </c>
      <c r="U13" s="248">
        <f>T13/$U$19</f>
        <v>2.894958054306556E-2</v>
      </c>
    </row>
    <row r="14" spans="1:23" s="218" customFormat="1" ht="13.5" thickBot="1">
      <c r="A14" s="241">
        <v>2023</v>
      </c>
      <c r="B14" s="242">
        <v>0</v>
      </c>
      <c r="C14" s="243">
        <v>6445</v>
      </c>
      <c r="D14" s="243">
        <v>16465</v>
      </c>
      <c r="E14" s="243">
        <v>3389</v>
      </c>
      <c r="F14" s="243">
        <v>4662</v>
      </c>
      <c r="G14" s="243">
        <v>6573</v>
      </c>
      <c r="H14" s="243">
        <v>5365</v>
      </c>
      <c r="I14" s="243">
        <v>2993</v>
      </c>
      <c r="J14" s="243">
        <v>5099</v>
      </c>
      <c r="K14" s="243">
        <v>1920</v>
      </c>
      <c r="L14" s="243">
        <v>3285</v>
      </c>
      <c r="M14" s="243">
        <v>5134</v>
      </c>
      <c r="N14" s="243">
        <v>2329</v>
      </c>
      <c r="O14" s="243">
        <v>7123</v>
      </c>
      <c r="P14" s="244">
        <f t="shared" si="0"/>
        <v>70782</v>
      </c>
      <c r="Q14" s="243">
        <v>1657</v>
      </c>
      <c r="R14" s="243">
        <v>4323</v>
      </c>
      <c r="S14" s="246">
        <f t="shared" si="1"/>
        <v>5980</v>
      </c>
      <c r="T14" s="247">
        <f t="shared" si="2"/>
        <v>76762</v>
      </c>
      <c r="U14" s="248">
        <f>T14/$U$19</f>
        <v>2.8870973504914819E-2</v>
      </c>
    </row>
    <row r="15" spans="1:23" s="218" customFormat="1" ht="13.5" thickBot="1">
      <c r="A15" s="241">
        <v>2024</v>
      </c>
      <c r="B15" s="242">
        <v>0</v>
      </c>
      <c r="C15" s="243">
        <v>6429</v>
      </c>
      <c r="D15" s="243">
        <v>16424</v>
      </c>
      <c r="E15" s="243">
        <v>2592</v>
      </c>
      <c r="F15" s="243">
        <v>4652</v>
      </c>
      <c r="G15" s="243">
        <v>6558</v>
      </c>
      <c r="H15" s="243">
        <v>5352</v>
      </c>
      <c r="I15" s="243">
        <v>2985</v>
      </c>
      <c r="J15" s="243">
        <v>5088</v>
      </c>
      <c r="K15" s="243">
        <v>1916</v>
      </c>
      <c r="L15" s="243">
        <v>3277</v>
      </c>
      <c r="M15" s="243">
        <v>5122</v>
      </c>
      <c r="N15" s="243">
        <v>2324</v>
      </c>
      <c r="O15" s="243">
        <v>7107</v>
      </c>
      <c r="P15" s="244">
        <f t="shared" si="0"/>
        <v>69826</v>
      </c>
      <c r="Q15" s="243">
        <v>1657</v>
      </c>
      <c r="R15" s="243">
        <v>4273</v>
      </c>
      <c r="S15" s="246">
        <f t="shared" si="1"/>
        <v>5930</v>
      </c>
      <c r="T15" s="247">
        <f t="shared" si="2"/>
        <v>75756</v>
      </c>
      <c r="U15" s="248">
        <f>T15/$U$19</f>
        <v>2.849260661314618E-2</v>
      </c>
    </row>
    <row r="16" spans="1:23" s="218" customFormat="1" ht="32.25" thickBot="1">
      <c r="A16" s="249" t="s">
        <v>342</v>
      </c>
      <c r="B16" s="242">
        <v>0</v>
      </c>
      <c r="C16" s="243">
        <v>4803</v>
      </c>
      <c r="D16" s="243">
        <v>12266</v>
      </c>
      <c r="E16" s="243">
        <v>0</v>
      </c>
      <c r="F16" s="243">
        <v>81658</v>
      </c>
      <c r="G16" s="243">
        <v>127829</v>
      </c>
      <c r="H16" s="243">
        <v>105602</v>
      </c>
      <c r="I16" s="243">
        <v>31628</v>
      </c>
      <c r="J16" s="243">
        <v>104004</v>
      </c>
      <c r="K16" s="243">
        <v>40533</v>
      </c>
      <c r="L16" s="243">
        <v>41080</v>
      </c>
      <c r="M16" s="243">
        <v>65440</v>
      </c>
      <c r="N16" s="243">
        <v>13821</v>
      </c>
      <c r="O16" s="243">
        <v>99376</v>
      </c>
      <c r="P16" s="244">
        <f t="shared" si="0"/>
        <v>728040</v>
      </c>
      <c r="Q16" s="243">
        <v>5798</v>
      </c>
      <c r="R16" s="243">
        <v>50985</v>
      </c>
      <c r="S16" s="246">
        <f t="shared" si="1"/>
        <v>56783</v>
      </c>
      <c r="T16" s="247">
        <f t="shared" si="2"/>
        <v>784823</v>
      </c>
      <c r="U16" s="250" t="s">
        <v>343</v>
      </c>
    </row>
    <row r="17" spans="1:23" s="218" customFormat="1" ht="22.5" thickBot="1">
      <c r="A17" s="251" t="s">
        <v>344</v>
      </c>
      <c r="B17" s="252">
        <f t="shared" ref="B17:T17" si="3">SUM(B11:B16)</f>
        <v>12368</v>
      </c>
      <c r="C17" s="252">
        <f t="shared" si="3"/>
        <v>37109</v>
      </c>
      <c r="D17" s="252">
        <f t="shared" si="3"/>
        <v>89260</v>
      </c>
      <c r="E17" s="252">
        <f t="shared" si="3"/>
        <v>16198</v>
      </c>
      <c r="F17" s="252">
        <f t="shared" si="3"/>
        <v>105027</v>
      </c>
      <c r="G17" s="252">
        <f t="shared" si="3"/>
        <v>160773</v>
      </c>
      <c r="H17" s="252">
        <f t="shared" si="3"/>
        <v>132490</v>
      </c>
      <c r="I17" s="252">
        <f t="shared" si="3"/>
        <v>46627</v>
      </c>
      <c r="J17" s="252">
        <f t="shared" si="3"/>
        <v>129562</v>
      </c>
      <c r="K17" s="252">
        <f t="shared" si="3"/>
        <v>50156</v>
      </c>
      <c r="L17" s="252">
        <f t="shared" si="3"/>
        <v>57545</v>
      </c>
      <c r="M17" s="252">
        <f t="shared" si="3"/>
        <v>91174</v>
      </c>
      <c r="N17" s="252">
        <f t="shared" si="3"/>
        <v>20883</v>
      </c>
      <c r="O17" s="252">
        <f t="shared" si="3"/>
        <v>121711</v>
      </c>
      <c r="P17" s="253">
        <f t="shared" si="3"/>
        <v>1070883</v>
      </c>
      <c r="Q17" s="254">
        <f t="shared" si="3"/>
        <v>14083</v>
      </c>
      <c r="R17" s="255">
        <f t="shared" si="3"/>
        <v>72853</v>
      </c>
      <c r="S17" s="256">
        <f t="shared" si="3"/>
        <v>86936</v>
      </c>
      <c r="T17" s="257">
        <f t="shared" si="3"/>
        <v>1157819</v>
      </c>
      <c r="U17" s="258" t="s">
        <v>343</v>
      </c>
    </row>
    <row r="18" spans="1:23" s="218" customFormat="1">
      <c r="A18" s="259" t="s">
        <v>345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60"/>
      <c r="R18" s="260"/>
      <c r="S18" s="260"/>
      <c r="T18" s="260"/>
      <c r="U18" s="260"/>
      <c r="V18" s="260"/>
      <c r="W18" s="260"/>
    </row>
    <row r="19" spans="1:23" s="218" customFormat="1">
      <c r="A19" s="261" t="s">
        <v>346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2"/>
      <c r="S19" s="263"/>
      <c r="T19" s="263"/>
      <c r="U19" s="264">
        <v>2658795</v>
      </c>
      <c r="V19" s="265"/>
      <c r="W19" s="260"/>
    </row>
    <row r="20" spans="1:23" s="218" customFormat="1">
      <c r="A20" s="266" t="s">
        <v>347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7"/>
      <c r="T20" s="267"/>
      <c r="U20" s="268">
        <f>SUM(T11/U19*100)</f>
        <v>2.6077226713605222</v>
      </c>
      <c r="V20" s="269"/>
      <c r="W20" s="260"/>
    </row>
    <row r="21" spans="1:23" s="218" customFormat="1" ht="33.75">
      <c r="A21" s="270"/>
      <c r="B21" s="260"/>
      <c r="C21" s="271" t="s">
        <v>348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72" t="s">
        <v>349</v>
      </c>
      <c r="R21" s="272"/>
      <c r="S21" s="273" t="s">
        <v>350</v>
      </c>
      <c r="T21" s="274"/>
      <c r="U21" s="275"/>
      <c r="V21" s="276"/>
      <c r="W21" s="277"/>
    </row>
    <row r="22" spans="1:23" s="218" customFormat="1">
      <c r="A22" s="278" t="s">
        <v>351</v>
      </c>
      <c r="B22" s="279"/>
      <c r="C22" s="28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81"/>
      <c r="R22" s="281"/>
      <c r="S22" s="260"/>
      <c r="T22" s="260"/>
      <c r="U22" s="282"/>
      <c r="V22" s="282"/>
      <c r="W22" s="282"/>
    </row>
    <row r="23" spans="1:23" s="218" customFormat="1" ht="23.25" customHeight="1">
      <c r="A23" s="260"/>
      <c r="B23" s="279" t="s">
        <v>326</v>
      </c>
      <c r="C23" s="283" t="s">
        <v>352</v>
      </c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5" t="s">
        <v>353</v>
      </c>
      <c r="R23" s="285"/>
      <c r="S23" s="286" t="s">
        <v>354</v>
      </c>
      <c r="T23" s="7"/>
      <c r="U23" s="7"/>
      <c r="V23" s="287"/>
      <c r="W23" s="287"/>
    </row>
    <row r="24" spans="1:23" s="218" customFormat="1">
      <c r="A24" s="270"/>
      <c r="B24" s="260"/>
      <c r="C24" s="288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89"/>
      <c r="R24" s="289"/>
      <c r="S24" s="290"/>
      <c r="T24" s="276"/>
      <c r="U24" s="290"/>
      <c r="V24" s="276"/>
      <c r="W24" s="277"/>
    </row>
    <row r="25" spans="1:23" s="218" customFormat="1" ht="43.5" customHeight="1">
      <c r="A25" s="260"/>
      <c r="B25" s="279" t="s">
        <v>355</v>
      </c>
      <c r="C25" s="283" t="s">
        <v>356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91" t="s">
        <v>353</v>
      </c>
      <c r="R25" s="292"/>
      <c r="S25" s="293" t="s">
        <v>357</v>
      </c>
      <c r="T25" s="293"/>
      <c r="U25" s="294"/>
      <c r="V25" s="287"/>
      <c r="W25" s="287"/>
    </row>
    <row r="26" spans="1:23" s="218" customFormat="1">
      <c r="A26" s="260"/>
      <c r="B26" s="279"/>
      <c r="C26" s="295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63"/>
      <c r="R26" s="263"/>
      <c r="S26" s="263"/>
      <c r="T26" s="263"/>
      <c r="U26" s="296"/>
      <c r="V26" s="260"/>
      <c r="W26" s="260"/>
    </row>
    <row r="27" spans="1:23" s="218" customFormat="1" ht="21.75" customHeight="1">
      <c r="A27" s="260"/>
      <c r="B27" s="279" t="s">
        <v>328</v>
      </c>
      <c r="C27" s="283" t="s">
        <v>358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5" t="s">
        <v>353</v>
      </c>
      <c r="R27" s="285"/>
      <c r="S27" s="293" t="s">
        <v>359</v>
      </c>
      <c r="T27" s="293"/>
      <c r="U27" s="294"/>
      <c r="V27" s="287"/>
      <c r="W27" s="287"/>
    </row>
    <row r="28" spans="1:23" s="218" customFormat="1" ht="14.25" customHeight="1">
      <c r="A28" s="260"/>
      <c r="B28" s="279"/>
      <c r="C28" s="295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63"/>
      <c r="R28" s="263"/>
      <c r="S28" s="263"/>
      <c r="T28" s="263"/>
      <c r="U28" s="296"/>
      <c r="V28" s="288"/>
      <c r="W28" s="288"/>
    </row>
    <row r="29" spans="1:23" s="218" customFormat="1" ht="14.25" customHeight="1">
      <c r="A29" s="260"/>
      <c r="B29" s="279"/>
      <c r="C29" s="295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63"/>
      <c r="R29" s="263"/>
      <c r="S29" s="263"/>
      <c r="T29" s="263"/>
      <c r="U29" s="296"/>
      <c r="V29" s="288"/>
      <c r="W29" s="288"/>
    </row>
    <row r="30" spans="1:23" s="218" customFormat="1" ht="33.75">
      <c r="A30" s="270"/>
      <c r="B30" s="260"/>
      <c r="C30" s="271" t="s">
        <v>348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72" t="s">
        <v>349</v>
      </c>
      <c r="R30" s="272"/>
      <c r="S30" s="273" t="s">
        <v>350</v>
      </c>
      <c r="T30" s="274"/>
      <c r="U30" s="275"/>
      <c r="V30" s="276"/>
      <c r="W30" s="277"/>
    </row>
    <row r="31" spans="1:23" s="218" customFormat="1" ht="41.25" customHeight="1">
      <c r="A31" s="260"/>
      <c r="B31" s="279" t="s">
        <v>360</v>
      </c>
      <c r="C31" s="283" t="s">
        <v>361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5" t="s">
        <v>353</v>
      </c>
      <c r="R31" s="285"/>
      <c r="S31" s="293" t="s">
        <v>362</v>
      </c>
      <c r="T31" s="293"/>
      <c r="U31" s="294"/>
      <c r="V31" s="287"/>
      <c r="W31" s="287"/>
    </row>
    <row r="32" spans="1:23" s="218" customFormat="1" ht="15.75" customHeight="1">
      <c r="A32" s="260"/>
      <c r="B32" s="279"/>
      <c r="C32" s="295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63"/>
      <c r="R32" s="263"/>
      <c r="S32" s="263"/>
      <c r="T32" s="263"/>
      <c r="U32" s="296"/>
      <c r="V32" s="288"/>
      <c r="W32" s="288"/>
    </row>
    <row r="33" spans="1:23" s="218" customFormat="1" ht="43.5" customHeight="1">
      <c r="A33" s="260"/>
      <c r="B33" s="279" t="s">
        <v>363</v>
      </c>
      <c r="C33" s="297" t="s">
        <v>364</v>
      </c>
      <c r="D33" s="298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5" t="s">
        <v>353</v>
      </c>
      <c r="R33" s="285"/>
      <c r="S33" s="293" t="s">
        <v>357</v>
      </c>
      <c r="T33" s="293"/>
      <c r="U33" s="294"/>
      <c r="V33" s="287"/>
      <c r="W33" s="287"/>
    </row>
    <row r="34" spans="1:23" s="218" customFormat="1" ht="16.5" customHeight="1">
      <c r="A34" s="260"/>
      <c r="B34" s="279"/>
      <c r="C34" s="297"/>
      <c r="D34" s="298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63"/>
      <c r="R34" s="263"/>
      <c r="S34" s="263"/>
      <c r="T34" s="263"/>
      <c r="U34" s="288"/>
      <c r="V34" s="287"/>
      <c r="W34" s="287"/>
    </row>
    <row r="35" spans="1:23" s="218" customFormat="1" ht="44.25" customHeight="1">
      <c r="A35" s="260"/>
      <c r="B35" s="279" t="s">
        <v>331</v>
      </c>
      <c r="C35" s="297" t="s">
        <v>365</v>
      </c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5" t="s">
        <v>353</v>
      </c>
      <c r="R35" s="285"/>
      <c r="S35" s="293" t="s">
        <v>366</v>
      </c>
      <c r="T35" s="293"/>
      <c r="U35" s="294"/>
      <c r="V35" s="287"/>
      <c r="W35" s="287"/>
    </row>
    <row r="36" spans="1:23" s="218" customFormat="1" ht="16.5" customHeight="1">
      <c r="A36" s="260"/>
      <c r="B36" s="279"/>
      <c r="C36" s="297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63"/>
      <c r="R36" s="263"/>
      <c r="S36" s="263"/>
      <c r="T36" s="263"/>
      <c r="U36" s="288"/>
      <c r="V36" s="287"/>
      <c r="W36" s="287"/>
    </row>
    <row r="37" spans="1:23" s="218" customFormat="1" ht="53.25" customHeight="1">
      <c r="A37" s="260"/>
      <c r="B37" s="279" t="s">
        <v>332</v>
      </c>
      <c r="C37" s="297" t="s">
        <v>367</v>
      </c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 t="s">
        <v>353</v>
      </c>
      <c r="R37" s="285"/>
      <c r="S37" s="293" t="s">
        <v>368</v>
      </c>
      <c r="T37" s="293"/>
      <c r="U37" s="299"/>
      <c r="V37" s="287"/>
      <c r="W37" s="287"/>
    </row>
    <row r="38" spans="1:23" s="218" customFormat="1" ht="18" customHeight="1">
      <c r="A38" s="260"/>
      <c r="B38" s="279"/>
      <c r="C38" s="297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63"/>
      <c r="R38" s="263"/>
      <c r="S38" s="284"/>
      <c r="T38" s="284"/>
      <c r="U38" s="288"/>
      <c r="V38" s="287"/>
      <c r="W38" s="287"/>
    </row>
    <row r="39" spans="1:23" s="218" customFormat="1" ht="18.75" customHeight="1">
      <c r="A39" s="300" t="s">
        <v>369</v>
      </c>
      <c r="B39" s="294"/>
      <c r="C39" s="297" t="s">
        <v>370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5" t="s">
        <v>353</v>
      </c>
      <c r="R39" s="285"/>
      <c r="S39" s="293" t="s">
        <v>371</v>
      </c>
      <c r="T39" s="293"/>
      <c r="U39" s="294"/>
      <c r="V39" s="287"/>
      <c r="W39" s="287"/>
    </row>
    <row r="40" spans="1:23" s="218" customFormat="1" ht="16.5" customHeight="1">
      <c r="A40" s="301"/>
      <c r="B40" s="302"/>
      <c r="C40" s="297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63"/>
      <c r="R40" s="263"/>
      <c r="S40" s="284"/>
      <c r="T40" s="284"/>
      <c r="U40" s="302"/>
      <c r="V40" s="287"/>
      <c r="W40" s="287"/>
    </row>
    <row r="41" spans="1:23" s="306" customFormat="1" ht="55.5" customHeight="1">
      <c r="A41" s="300" t="s">
        <v>334</v>
      </c>
      <c r="B41" s="294"/>
      <c r="C41" s="297" t="s">
        <v>372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285" t="s">
        <v>353</v>
      </c>
      <c r="R41" s="304"/>
      <c r="S41" s="293" t="s">
        <v>373</v>
      </c>
      <c r="T41" s="305"/>
      <c r="U41" s="7"/>
      <c r="V41" s="203"/>
      <c r="W41" s="203"/>
    </row>
    <row r="42" spans="1:23" s="306" customFormat="1" ht="14.25" customHeight="1">
      <c r="A42" s="307"/>
      <c r="B42" s="308"/>
      <c r="C42" s="309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10"/>
      <c r="R42" s="310"/>
      <c r="S42" s="303"/>
      <c r="T42" s="303"/>
      <c r="U42" s="203"/>
      <c r="V42" s="203"/>
      <c r="W42" s="203"/>
    </row>
    <row r="43" spans="1:23" s="218" customFormat="1" ht="24" customHeight="1">
      <c r="A43" s="300" t="s">
        <v>335</v>
      </c>
      <c r="B43" s="294"/>
      <c r="C43" s="297" t="s">
        <v>374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5" t="s">
        <v>353</v>
      </c>
      <c r="R43" s="285"/>
      <c r="S43" s="293" t="s">
        <v>375</v>
      </c>
      <c r="T43" s="311"/>
      <c r="U43" s="294"/>
      <c r="V43" s="302"/>
      <c r="W43" s="302"/>
    </row>
    <row r="44" spans="1:23" s="218" customFormat="1" ht="24" customHeight="1">
      <c r="A44" s="301"/>
      <c r="B44" s="302"/>
      <c r="C44" s="297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63"/>
      <c r="R44" s="263"/>
      <c r="S44" s="284"/>
      <c r="T44" s="312"/>
      <c r="U44" s="302"/>
      <c r="V44" s="302"/>
      <c r="W44" s="302"/>
    </row>
    <row r="45" spans="1:23" s="218" customFormat="1" ht="24" customHeight="1">
      <c r="A45" s="300" t="s">
        <v>376</v>
      </c>
      <c r="B45" s="294"/>
      <c r="C45" s="297" t="s">
        <v>377</v>
      </c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5" t="s">
        <v>353</v>
      </c>
      <c r="R45" s="285"/>
      <c r="S45" s="293" t="s">
        <v>378</v>
      </c>
      <c r="T45" s="311"/>
      <c r="U45" s="294"/>
      <c r="V45" s="302"/>
      <c r="W45" s="302"/>
    </row>
    <row r="46" spans="1:23" s="322" customFormat="1" ht="24" customHeight="1">
      <c r="A46" s="313"/>
      <c r="B46" s="314"/>
      <c r="C46" s="315" t="s">
        <v>379</v>
      </c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7"/>
      <c r="R46" s="318"/>
      <c r="S46" s="319"/>
      <c r="T46" s="320"/>
      <c r="U46" s="314"/>
      <c r="V46" s="321"/>
      <c r="W46" s="321"/>
    </row>
    <row r="47" spans="1:23" s="218" customFormat="1" ht="24" customHeight="1">
      <c r="A47" s="300" t="s">
        <v>380</v>
      </c>
      <c r="B47" s="294"/>
      <c r="C47" s="297" t="s">
        <v>381</v>
      </c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5" t="s">
        <v>353</v>
      </c>
      <c r="R47" s="285"/>
      <c r="S47" s="293" t="s">
        <v>382</v>
      </c>
      <c r="T47" s="311"/>
      <c r="U47" s="294"/>
      <c r="V47" s="302"/>
      <c r="W47" s="302"/>
    </row>
    <row r="48" spans="1:23" s="218" customFormat="1" ht="24" customHeight="1">
      <c r="A48" s="301"/>
      <c r="B48" s="302"/>
      <c r="C48" s="297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63"/>
      <c r="R48" s="263"/>
      <c r="S48" s="284"/>
      <c r="T48" s="312"/>
      <c r="U48" s="302"/>
      <c r="V48" s="302"/>
      <c r="W48" s="302"/>
    </row>
    <row r="49" spans="1:24" s="218" customFormat="1" ht="34.5" customHeight="1">
      <c r="A49" s="300" t="s">
        <v>383</v>
      </c>
      <c r="B49" s="294"/>
      <c r="C49" s="297" t="s">
        <v>384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5" t="s">
        <v>353</v>
      </c>
      <c r="R49" s="285"/>
      <c r="S49" s="293" t="s">
        <v>385</v>
      </c>
      <c r="T49" s="311"/>
      <c r="U49" s="294"/>
      <c r="V49" s="302"/>
      <c r="W49" s="302"/>
    </row>
    <row r="50" spans="1:24" s="218" customFormat="1" ht="34.5" customHeight="1">
      <c r="A50" s="301"/>
      <c r="B50" s="302"/>
      <c r="C50" s="297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63"/>
      <c r="R50" s="263"/>
      <c r="S50" s="284"/>
      <c r="T50" s="312"/>
      <c r="U50" s="302"/>
      <c r="V50" s="302"/>
      <c r="W50" s="302"/>
    </row>
    <row r="51" spans="1:24" s="218" customFormat="1" ht="34.5" customHeight="1">
      <c r="A51" s="300" t="s">
        <v>339</v>
      </c>
      <c r="B51" s="294"/>
      <c r="C51" s="297" t="s">
        <v>384</v>
      </c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5" t="s">
        <v>353</v>
      </c>
      <c r="R51" s="285"/>
      <c r="S51" s="293" t="s">
        <v>386</v>
      </c>
      <c r="T51" s="311"/>
      <c r="U51" s="294"/>
      <c r="V51" s="302"/>
      <c r="W51" s="302"/>
    </row>
    <row r="52" spans="1:24" s="218" customFormat="1" ht="24" customHeight="1">
      <c r="A52" s="301"/>
      <c r="B52" s="302"/>
      <c r="C52" s="297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63"/>
      <c r="R52" s="263"/>
      <c r="S52" s="284"/>
      <c r="T52" s="312"/>
      <c r="U52" s="302"/>
      <c r="V52" s="302"/>
      <c r="W52" s="302"/>
    </row>
    <row r="53" spans="1:24" s="218" customFormat="1" ht="18" customHeight="1">
      <c r="A53" s="278" t="s">
        <v>387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</row>
    <row r="54" spans="1:24" s="218" customFormat="1" ht="32.25" customHeight="1">
      <c r="A54" s="260"/>
      <c r="B54" s="279" t="s">
        <v>326</v>
      </c>
      <c r="C54" s="323" t="s">
        <v>388</v>
      </c>
      <c r="D54" s="324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325" t="s">
        <v>389</v>
      </c>
      <c r="R54" s="325"/>
      <c r="S54" s="326" t="s">
        <v>390</v>
      </c>
      <c r="T54" s="327"/>
      <c r="U54" s="7"/>
      <c r="V54" s="287"/>
      <c r="W54" s="287"/>
      <c r="X54" s="328"/>
    </row>
    <row r="55" spans="1:24" s="218" customFormat="1">
      <c r="A55" s="278"/>
      <c r="B55" s="279"/>
      <c r="C55" s="279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U55" s="329"/>
      <c r="V55" s="329"/>
      <c r="W55" s="260"/>
      <c r="X55" s="328"/>
    </row>
    <row r="56" spans="1:24" s="218" customFormat="1" ht="30.75" customHeight="1">
      <c r="A56" s="260"/>
      <c r="B56" s="279" t="s">
        <v>355</v>
      </c>
      <c r="C56" s="323" t="s">
        <v>391</v>
      </c>
      <c r="D56" s="324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325" t="s">
        <v>353</v>
      </c>
      <c r="R56" s="325"/>
      <c r="S56" s="326" t="s">
        <v>392</v>
      </c>
      <c r="T56" s="327"/>
      <c r="U56" s="294"/>
      <c r="V56" s="287"/>
      <c r="W56" s="287"/>
      <c r="X56" s="328"/>
    </row>
    <row r="57" spans="1:24" s="218" customFormat="1" ht="13.5" customHeight="1">
      <c r="A57" s="260"/>
      <c r="B57" s="279"/>
      <c r="C57" s="297"/>
      <c r="D57" s="33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331"/>
      <c r="R57" s="331"/>
      <c r="U57" s="331"/>
      <c r="V57" s="287"/>
      <c r="W57" s="287"/>
      <c r="X57" s="328"/>
    </row>
    <row r="58" spans="1:24" s="218" customFormat="1">
      <c r="A58" s="332" t="s">
        <v>393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3"/>
      <c r="S58" s="332"/>
      <c r="T58" s="332"/>
      <c r="U58" s="332"/>
      <c r="V58" s="332"/>
      <c r="W58" s="332"/>
    </row>
    <row r="59" spans="1:24" s="218" customFormat="1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</row>
  </sheetData>
  <mergeCells count="41">
    <mergeCell ref="A51:B51"/>
    <mergeCell ref="S51:U51"/>
    <mergeCell ref="C54:D54"/>
    <mergeCell ref="Q54:R54"/>
    <mergeCell ref="S54:U54"/>
    <mergeCell ref="C56:D56"/>
    <mergeCell ref="Q56:R56"/>
    <mergeCell ref="S56:U56"/>
    <mergeCell ref="A45:B45"/>
    <mergeCell ref="S45:U45"/>
    <mergeCell ref="A47:B47"/>
    <mergeCell ref="S47:U47"/>
    <mergeCell ref="A49:B49"/>
    <mergeCell ref="S49:U49"/>
    <mergeCell ref="S37:U37"/>
    <mergeCell ref="A39:B39"/>
    <mergeCell ref="S39:U39"/>
    <mergeCell ref="A41:B41"/>
    <mergeCell ref="S41:U41"/>
    <mergeCell ref="A43:B43"/>
    <mergeCell ref="S43:U43"/>
    <mergeCell ref="S27:U27"/>
    <mergeCell ref="Q30:R30"/>
    <mergeCell ref="S30:T30"/>
    <mergeCell ref="S31:U31"/>
    <mergeCell ref="S33:U33"/>
    <mergeCell ref="S35:U35"/>
    <mergeCell ref="A19:R19"/>
    <mergeCell ref="A20:T20"/>
    <mergeCell ref="Q21:R21"/>
    <mergeCell ref="S21:T21"/>
    <mergeCell ref="S23:U23"/>
    <mergeCell ref="S25:U25"/>
    <mergeCell ref="O2:U2"/>
    <mergeCell ref="O3:U3"/>
    <mergeCell ref="O4:U4"/>
    <mergeCell ref="A6:W6"/>
    <mergeCell ref="B8:P8"/>
    <mergeCell ref="Q8:S8"/>
    <mergeCell ref="T8:T9"/>
    <mergeCell ref="U8:U9"/>
  </mergeCells>
  <pageMargins left="0.15748031496062992" right="0.19685039370078741" top="0.59055118110236227" bottom="0.19685039370078741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IENEMUMI</vt:lpstr>
      <vt:lpstr>IZDEVUMI</vt:lpstr>
      <vt:lpstr>IZDEVUMI_EKK</vt:lpstr>
      <vt:lpstr>saistības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</dc:creator>
  <cp:lastModifiedBy>Ingrida</cp:lastModifiedBy>
  <dcterms:created xsi:type="dcterms:W3CDTF">2020-07-01T09:09:22Z</dcterms:created>
  <dcterms:modified xsi:type="dcterms:W3CDTF">2020-07-01T09:10:42Z</dcterms:modified>
</cp:coreProperties>
</file>