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3"/>
  </bookViews>
  <sheets>
    <sheet name="9.1.pielikums" sheetId="1" r:id="rId1"/>
    <sheet name="9.2.pielikums" sheetId="2" r:id="rId2"/>
    <sheet name="9.3.pielikums" sheetId="3" r:id="rId3"/>
    <sheet name="9.4.pielikums" sheetId="4" r:id="rId4"/>
  </sheets>
  <externalReferences>
    <externalReference r:id="rId7"/>
    <externalReference r:id="rId8"/>
  </externalReferences>
  <definedNames>
    <definedName name="Excel_BuiltIn_Print_Titles_1">#REF!</definedName>
  </definedNames>
  <calcPr fullCalcOnLoad="1"/>
</workbook>
</file>

<file path=xl/comments1.xml><?xml version="1.0" encoding="utf-8"?>
<comments xmlns="http://schemas.openxmlformats.org/spreadsheetml/2006/main">
  <authors>
    <author>Ingrida</author>
  </authors>
  <commentList>
    <comment ref="E26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t.sk. Aiviekstes sv. 87 EUR</t>
        </r>
      </text>
    </comment>
    <comment ref="F26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80 EUR Lubānas KN; 200 EUR ielu tirdzniec.</t>
        </r>
      </text>
    </comment>
    <comment ref="E31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29 EUR zemes gabalu privatizāc.ieņēmumi; 11 EUR piedzītās valsts nodevu atmaksas; 94 EUR dal.maksas "Aiviekstes lakstīgalas"; 432 EUR "Latvijas Sarkanais krusts" par palīdzību; 29 EUR nesaņemtā žurnāla atmaksa</t>
        </r>
      </text>
    </comment>
    <comment ref="F31" authorId="0">
      <text>
        <r>
          <rPr>
            <b/>
            <sz val="8"/>
            <rFont val="Tahoma"/>
            <family val="2"/>
          </rPr>
          <t>Ingrida:</t>
        </r>
        <r>
          <rPr>
            <sz val="8"/>
            <rFont val="Tahoma"/>
            <family val="2"/>
          </rPr>
          <t xml:space="preserve">
"Aiviekstes lakstīgalas" 90 EUR; Sarkanais Krusts par paku izsniegšanu 300 EUR; Jauniešu garantiju fonds par prakses vietu 200 EUR</t>
        </r>
      </text>
    </comment>
    <comment ref="E33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1330 EUR Ozolu 14-11; 670 EUR "Vizbuļi" </t>
        </r>
      </text>
    </comment>
    <comment ref="E34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"Pagalmiņu mājas"</t>
        </r>
      </text>
    </comment>
    <comment ref="E35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metāllūžņi (rentgena)</t>
        </r>
      </text>
    </comment>
    <comment ref="E61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Jauniešu garantiju fonds (par prakses vietām)</t>
        </r>
      </text>
    </comment>
    <comment ref="E62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Latvijas Bērnu fonds vardarb.cietušo bērnu rehabilitācijai</t>
        </r>
      </text>
    </comment>
    <comment ref="F62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Latvijas Bērnu fonds vardarb.cietušo bērnu rehabilitācijai</t>
        </r>
      </text>
    </comment>
    <comment ref="G62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500 EUR vardarb.cietušo bērnu rehabilit; 796 EUR transporta kompensāciju izmaksai invalīdiem</t>
        </r>
      </text>
    </comment>
    <comment ref="G80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27.07.2017.domes sēde</t>
        </r>
      </text>
    </comment>
    <comment ref="G81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27.07.2017.domes sēdē</t>
        </r>
      </text>
    </comment>
    <comment ref="F95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Cesvaines pašvaldība par 2016.g. prof.mākslas pakalp.</t>
        </r>
      </text>
    </comment>
  </commentList>
</comments>
</file>

<file path=xl/comments2.xml><?xml version="1.0" encoding="utf-8"?>
<comments xmlns="http://schemas.openxmlformats.org/spreadsheetml/2006/main">
  <authors>
    <author>Ingrida</author>
  </authors>
  <commentList>
    <comment ref="B21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t.sk. 
7000 EUR iedzīvotāju iniciatīvas projektiem;
2800 dienas centrs; 2500 ārvalstu braucieniem pašdarb.kolekt.; 3000 pārējie</t>
        </r>
      </text>
    </comment>
    <comment ref="E21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29.06.grozījumi -682 + 31.08. grozījumi  4320 EUR juma daļas nomaiņa dzīv.ēkai "Moroza"</t>
        </r>
      </text>
    </comment>
    <comment ref="C55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O.Kalpaka kapa pieminekļa saglabāšanas pasākumi</t>
        </r>
      </text>
    </comment>
  </commentList>
</comments>
</file>

<file path=xl/comments3.xml><?xml version="1.0" encoding="utf-8"?>
<comments xmlns="http://schemas.openxmlformats.org/spreadsheetml/2006/main">
  <authors>
    <author>Ingrida</author>
  </authors>
  <commentList>
    <comment ref="E46" authorId="0">
      <text>
        <r>
          <rPr>
            <b/>
            <sz val="9"/>
            <rFont val="Tahoma"/>
            <family val="2"/>
          </rPr>
          <t>Ingrida:</t>
        </r>
        <r>
          <rPr>
            <sz val="9"/>
            <rFont val="Tahoma"/>
            <family val="2"/>
          </rPr>
          <t xml:space="preserve">
29.06. -682 EUR+ 31.08. grozījumi  4320 EUR juma daļas nomaiņa dzīv.ēkai "Moroza"</t>
        </r>
      </text>
    </comment>
  </commentList>
</comments>
</file>

<file path=xl/sharedStrings.xml><?xml version="1.0" encoding="utf-8"?>
<sst xmlns="http://schemas.openxmlformats.org/spreadsheetml/2006/main" count="794" uniqueCount="326">
  <si>
    <t xml:space="preserve">9.1.pielikums </t>
  </si>
  <si>
    <t>Lubānas novada pašvaldības</t>
  </si>
  <si>
    <t>26.01.2017. saistošajiem noteikumiem Nr.2</t>
  </si>
  <si>
    <t>ar grozījumiem 27.07.2017. (saistošie noteikumi Nr.7)</t>
  </si>
  <si>
    <t>ar grozījumiem 28.09.2017. (saistošie noteikumi Nr.10)</t>
  </si>
  <si>
    <t>ar grozījumiem 26.10.2017. (saistošie noteikumi Nr.12)</t>
  </si>
  <si>
    <t>ar grozījumiem 30.11.2017. (saistošie noteikumi Nr.15.)</t>
  </si>
  <si>
    <t>PAMATBUDŽETS</t>
  </si>
  <si>
    <t>IEŅĒMUMI</t>
  </si>
  <si>
    <t>EUR</t>
  </si>
  <si>
    <t>Līdzekļu atlikums gada sākumā:</t>
  </si>
  <si>
    <t>Kl. kods</t>
  </si>
  <si>
    <t>Ieņēmumu veids</t>
  </si>
  <si>
    <t>2016.gada sākotnējais plāns</t>
  </si>
  <si>
    <t>2016.gada precizētais plāns</t>
  </si>
  <si>
    <t>2016.gada izpilde</t>
  </si>
  <si>
    <t>2017.gada plāns</t>
  </si>
  <si>
    <t>2017.gada precizētais plāns</t>
  </si>
  <si>
    <t>Ieņē- mumu struktūra %</t>
  </si>
  <si>
    <t>Iedzīvotāju ienākuma nodoklis pārskata gada sadale</t>
  </si>
  <si>
    <t>Iedzīvotāju ienākuma nodoklis  iepriekšējā gada atlikuma sadale</t>
  </si>
  <si>
    <t>Nekustamā īpašuma nodoklis par zemi</t>
  </si>
  <si>
    <t>Nekustamā īpašuma nodoklis par ēkām un būvēm</t>
  </si>
  <si>
    <t>Nekustamā īpašuma nodoklis par mājokļiem</t>
  </si>
  <si>
    <t>Kopā nodokļu ieņēmumi</t>
  </si>
  <si>
    <t>Kopā ieņēmumi no īpašuma</t>
  </si>
  <si>
    <t>Valsts nodevas par dzīves vietas deklarēšanu, civilstāvokļa aktu darījumiem u.c.</t>
  </si>
  <si>
    <t>Bāriņtiesas valsts nodeva</t>
  </si>
  <si>
    <t>Nodeva par būvatļauju</t>
  </si>
  <si>
    <t>Nodeva par pašv.oficiālo dok. un kopiju izsniegšanu</t>
  </si>
  <si>
    <t>Tirdzniecības nodeva</t>
  </si>
  <si>
    <t>Kopā valsts un pašvaldības nodevas</t>
  </si>
  <si>
    <t>Administratīvie sodi</t>
  </si>
  <si>
    <t>Soda sankcijas par zemes nomas maksājumu kavējumiem</t>
  </si>
  <si>
    <t>Kopā naudas sodi un soda naudas</t>
  </si>
  <si>
    <t>Pārējie nenodokļu ieņēmumi t.sk maksājumi par konkursu nolikumiem un dalības maksas u.c.)</t>
  </si>
  <si>
    <t>Pārējie nenodokļu ieņēmumi</t>
  </si>
  <si>
    <t>Ieņēmumi no ēku un būvju pārdošanas</t>
  </si>
  <si>
    <t>Ieņēmumi no zemes īpašuma pārdošanas</t>
  </si>
  <si>
    <t xml:space="preserve">Pašvaldības kustamā īpašuma realizācija </t>
  </si>
  <si>
    <t>Nedzīvojamo telpu noma</t>
  </si>
  <si>
    <t>Zemes gabalu noma</t>
  </si>
  <si>
    <t>Dzīvojamo telpu noma (Tilta iela 5)</t>
  </si>
  <si>
    <t>Kopā ieņēmumi no īpašuma pārdošanas un nomas</t>
  </si>
  <si>
    <t>Dzimtsarakstu maksas pakalpojumi</t>
  </si>
  <si>
    <t>Bibliotēkas maksas pakalpojumi</t>
  </si>
  <si>
    <t>Sarīkojumu ieņēmumi Lubānas KN</t>
  </si>
  <si>
    <t>Pārējie kultūras iestāžu ieņēmumi (Lubānas pašd.viesizrādes)</t>
  </si>
  <si>
    <t>Sarīkojumu ieņēmumi Meirānu TN</t>
  </si>
  <si>
    <t>Ēdināšanas pakalpojumi pirmsskolas iestādē "Rūķīši"</t>
  </si>
  <si>
    <t>Ēdināšanas un citi maksas pakalpojumi Meirānu Kalpaka pamatskolā</t>
  </si>
  <si>
    <t>Laikraksta „Lubānas ziņas” maksas pakalpojumi</t>
  </si>
  <si>
    <t>Ieņēmumi no ēku apsaimniekošanas</t>
  </si>
  <si>
    <t>Pārējie ieņēmumi no ēku apsaimniekošanas un telpu īres (īslaicīgie līgumi)</t>
  </si>
  <si>
    <t>Ambulatorie maksas pakalpojumi un pacienta nodeva Meirānu feldšerpunktā</t>
  </si>
  <si>
    <t>Ambulatorie maksas pakalpojumi, pacienta nodevas un citi ieņēmumi Lubānas ambulancē</t>
  </si>
  <si>
    <t xml:space="preserve">Soc.aprūpes centra ieņēmumi no iemītnieku pensijām </t>
  </si>
  <si>
    <t>Tuvinieku piemaksas par sociālās aprūpes pakalpojumiem</t>
  </si>
  <si>
    <t>Pašvaldības finansējums maznodrošinātajiem iedzīvotājiem par uzturēšanos sociālās aprūpes iestādē</t>
  </si>
  <si>
    <r>
      <t>[</t>
    </r>
    <r>
      <rPr>
        <sz val="10"/>
        <rFont val="Times New Roman"/>
        <family val="1"/>
      </rPr>
      <t>13000</t>
    </r>
    <r>
      <rPr>
        <sz val="10"/>
        <rFont val="Arial"/>
        <family val="2"/>
      </rPr>
      <t>]</t>
    </r>
  </si>
  <si>
    <r>
      <t>[10664</t>
    </r>
    <r>
      <rPr>
        <sz val="10"/>
        <rFont val="Arial"/>
        <family val="2"/>
      </rPr>
      <t>]</t>
    </r>
  </si>
  <si>
    <t>Pārējie sociālās aprūpes centra pakalpojumu ieņēmumi</t>
  </si>
  <si>
    <t>Ieņēmumi par komunālajiem pakalpojumiem</t>
  </si>
  <si>
    <t>Pašvaldības prezentācijas priekšmetu realizācija</t>
  </si>
  <si>
    <t>Maksas pakalpojumi par bērnu uzturēšanu audžuģimenē</t>
  </si>
  <si>
    <t>Maksas pakalpojumi par aprūpi mājās</t>
  </si>
  <si>
    <t>21.300</t>
  </si>
  <si>
    <t>Pārējie iepriekš neklasificētie maksas pakalpojumi</t>
  </si>
  <si>
    <t xml:space="preserve">Pārējie pašu ieņēmumi </t>
  </si>
  <si>
    <t>Kopā maksas pakalpojumi</t>
  </si>
  <si>
    <t>Kopā nenodokļu ieņēmumi un maksas pakalpojumi</t>
  </si>
  <si>
    <t>Transferti deinstitucionalizācijas projektam</t>
  </si>
  <si>
    <t>Kopā transferti no Vidzemes plānošanas reģiona</t>
  </si>
  <si>
    <t>Mērķdotācija mācību līdzekļu iegādei</t>
  </si>
  <si>
    <t>Mērķdotācija mākslas skolas pedagogiem</t>
  </si>
  <si>
    <t>Mērķdotācija 1.-4. kl.skolēnu  ēdināšanai</t>
  </si>
  <si>
    <t>Valsts finansējums ambulatorajiem pakalpojumiem</t>
  </si>
  <si>
    <t>Mērķdotācija 5- gad. apmāc. pedagogiem PII "Rūķīši" un Meirānu pamatskolā</t>
  </si>
  <si>
    <t>Mērķdotācija atlīdzībai vispārizglītojošo skolu pedagogiem</t>
  </si>
  <si>
    <t>Mērķdotācija tautas mākslas kolektīvu vadītāju atlīdzībai</t>
  </si>
  <si>
    <t>Transferti nodarbinātības pasākumiem (ieskaitot jauniešu nodarbinātību vasarā)</t>
  </si>
  <si>
    <t>Labklājības ministrijas transferti asistentu pakalpojumiem</t>
  </si>
  <si>
    <t>Mērķdotācija transporta izdevumu kompensācijai invalīdiem</t>
  </si>
  <si>
    <t xml:space="preserve">Valsts budžeta transferts valsts un pašvaldību vienotā klientu apkalpošanas centra izveidošanai </t>
  </si>
  <si>
    <t>18.620</t>
  </si>
  <si>
    <t>Transferti vardarbībā cietušo personu rehabilitācijas pasākumiem</t>
  </si>
  <si>
    <t>Izglītība sministrijas transferts Jauniešu centra projektam "Mosties !"</t>
  </si>
  <si>
    <t>Valsts Kultūrkapitāla fonda (VKKF) transferts 'TAD "Lubāna" dalībai festivālā Dānijā</t>
  </si>
  <si>
    <t>VARAM transferti augusta mēneša vētras radīto seku novēršanai</t>
  </si>
  <si>
    <t>Transferti LAD projektam "Multifunkcionālās zāles izveide Lubānas pilsētas klubā"</t>
  </si>
  <si>
    <t>18.630</t>
  </si>
  <si>
    <t>Izglītības attīstības aģentūras transferti ERASMUS+ projektam Meirānu Kalpaka pamatskolā</t>
  </si>
  <si>
    <t>Izglītības attīstības aģentūras transferti ERASMUS+ projektam Lubānas vidusskolā</t>
  </si>
  <si>
    <t>Labklājības ministrijas transferti sociālo darbinieku supervīziju kompensēšanai</t>
  </si>
  <si>
    <t>Transferti LAD projektam "Tautas tērpu iegāde Lubānas amatiermākslas kolektīviem"</t>
  </si>
  <si>
    <t>Dotācija no pašvaldību finanšu izlīdzināšanas fonda</t>
  </si>
  <si>
    <t>Dotācija no pašvaldību finanšu izlīdzināšanas fonda iepriekšējā gada atlikums</t>
  </si>
  <si>
    <t>18.690</t>
  </si>
  <si>
    <t>Aizsardzības ministrijas transferti Oskara Kalpaka pieminekļa atjaunošanai</t>
  </si>
  <si>
    <t>Valsts Kultūrkapitāla fonda (VKKF) transferts profesionālās mākslas pieejamības projektiem</t>
  </si>
  <si>
    <t>VKKF transferts projektam "JDK "Žuburi" dalībai festivālā Švālenbergā"</t>
  </si>
  <si>
    <t>Kopā valsts budžeta transferti</t>
  </si>
  <si>
    <t>Norēķini ar citām pašvaldībām par izglītības pakalpojumiem</t>
  </si>
  <si>
    <t>Norēķini ar citām pašvaldībām par kultūras pakalpojumiem</t>
  </si>
  <si>
    <t>Norēķini ar citām pašvaldībām par soc.aprūpes iestāžu pakalpojumiem</t>
  </si>
  <si>
    <t>Kopā pašvaldību transferti</t>
  </si>
  <si>
    <t>Kopā transfertu ieņēmumi</t>
  </si>
  <si>
    <t>Ieņēmumi no ārvalstu palīdzības (NORDPLUS) Meirānu Kalpaka pamatskolai</t>
  </si>
  <si>
    <t>Kopā ārvalstu finanšu palīdzība</t>
  </si>
  <si>
    <t>Kopā ieņēmumi</t>
  </si>
  <si>
    <t xml:space="preserve">9.2.pielikums </t>
  </si>
  <si>
    <t>ar grozījumiem 30.03.2017. (saistošie noteikumi Nr.3)</t>
  </si>
  <si>
    <t>ar grozījumiem 27.04.2017. (saistošie noteikumi Nr.4)</t>
  </si>
  <si>
    <t>ar grozījumiem 31.05.2017. (saistošie noteikumi Nr. 5)</t>
  </si>
  <si>
    <t>ar grozījumiem 29.06.2017. (saistošie noteikumi Nr.6)</t>
  </si>
  <si>
    <t>ar grozījumiem 31.08.2017. (saistošie noteikumi Nr.9)</t>
  </si>
  <si>
    <t>ar grozījumiem 30.11.2017. (saistošie noteikumi Nr.15)</t>
  </si>
  <si>
    <t>IZDEVUMU KOPSAVILKUMS ATBILSTOŠI  VALDĪBAS FUNKCIJU KLASIFIKĀCIJAI</t>
  </si>
  <si>
    <t>Iestāde, pasākums</t>
  </si>
  <si>
    <t>2016.g. sākotnējais plāns</t>
  </si>
  <si>
    <t>2016.g. precizētais plāns</t>
  </si>
  <si>
    <t>2016.g. izpilde</t>
  </si>
  <si>
    <t>2017.g. precizētais plāns</t>
  </si>
  <si>
    <t>Palielinājums pret izpildi EUR</t>
  </si>
  <si>
    <t>Izdevumu struktūra %</t>
  </si>
  <si>
    <t>01.110 Dome un administrācija</t>
  </si>
  <si>
    <t>01.600 Vienotais klientu apkalpošanas centrs</t>
  </si>
  <si>
    <t>01.600 Vēlēšanu komisija</t>
  </si>
  <si>
    <t>01.721 Pašvaldības aizņēmumu procentu maksājumi</t>
  </si>
  <si>
    <t xml:space="preserve">01.890 Līdzekļi neparedzētiem gadījumiem </t>
  </si>
  <si>
    <t>[9817]</t>
  </si>
  <si>
    <t>x</t>
  </si>
  <si>
    <t>Kopā pārvalde</t>
  </si>
  <si>
    <t>04.112 Atbalsts vietējo mājražotāju prod.realizācijai</t>
  </si>
  <si>
    <t>04.120 Nodarbinātības pasākumi</t>
  </si>
  <si>
    <t>04.210 Lauksaimniecība</t>
  </si>
  <si>
    <t>04.210.Atbalsta pasākumi lauksaimniecībai</t>
  </si>
  <si>
    <t>04.360 Siltumapgāde</t>
  </si>
  <si>
    <t>04.510 Autotransporta būvju uzturēšana, būvniecība</t>
  </si>
  <si>
    <t>04.700 Tūrisma un kultūrvēsturiskā mantojuma centrs</t>
  </si>
  <si>
    <t>04.740 Tūristu mītne Tilta iela 5</t>
  </si>
  <si>
    <t>04.900 Publiskie interneta piekļuves punkti</t>
  </si>
  <si>
    <t>04.900 Atbalsts uzņēmējdarbībai</t>
  </si>
  <si>
    <t>Kopā ekonomiskā darbība</t>
  </si>
  <si>
    <t>06.100 Mājokļu uzturēšana un attīstība</t>
  </si>
  <si>
    <t>06.200 Teritoriālplānošana</t>
  </si>
  <si>
    <t>06.200 Teritorijas uzturēšana un attīstība</t>
  </si>
  <si>
    <t>06.300 Ūdensapgāde</t>
  </si>
  <si>
    <t>06.400 Ielu apgaismošana (bez ceļu fonda)</t>
  </si>
  <si>
    <t>06.600 Ēku apsaimniekošana</t>
  </si>
  <si>
    <t>Kopā pašvaldības teritorijas un ēku apsaimniekošana</t>
  </si>
  <si>
    <t>07.210 Ambulance</t>
  </si>
  <si>
    <t>07.240 Meirānu feldšerpunkts</t>
  </si>
  <si>
    <t>Kopā veselības aprūpe</t>
  </si>
  <si>
    <t>08.210.Lubānas bibliotēka un ārējās apkalpošanas punkts "Baloži"</t>
  </si>
  <si>
    <t>08.210. Meirānu bibliotēka</t>
  </si>
  <si>
    <t>08.230.Lubānas Kultūras nams</t>
  </si>
  <si>
    <t>08.230.Estrāde</t>
  </si>
  <si>
    <t>08.230 Meirānu Tautas nams</t>
  </si>
  <si>
    <t>08.620 Pārējie atpūtas un sporta pasākumi</t>
  </si>
  <si>
    <t>08.610 Kultūras darba speciālists</t>
  </si>
  <si>
    <t>08.610 Jauniešu centrs</t>
  </si>
  <si>
    <t>08.330.Laikraksts „Lubānas ziņas”</t>
  </si>
  <si>
    <t>08.290 Bērnu rotaļu laukums</t>
  </si>
  <si>
    <t>08.290 Pārējā citur neklasificētā kultūra, t.sk.atbalsts māksliniekiem, iedzīvotāju iniciatīvas projekti kultūras infrastruktūrā</t>
  </si>
  <si>
    <t>08.400 Pārējais sports un kultūra, t.sk. atbalsta pasākumi biedrībām un nodibinājumiem</t>
  </si>
  <si>
    <t>Kopā atpūta, kultūra</t>
  </si>
  <si>
    <t>09.110 Pirmsskolas izglītības iestāde „Rūķīši”</t>
  </si>
  <si>
    <t xml:space="preserve">09.210 Lubānas vidusskola </t>
  </si>
  <si>
    <t>09.210 Lubānas vidusskola (1.-4.kl.ēdināš.)</t>
  </si>
  <si>
    <t>09.210 Meirānu Kalpaka pamatskola</t>
  </si>
  <si>
    <t>09.510 Lubānas Mākslas skola</t>
  </si>
  <si>
    <t>09.600 Izglītības palīgpasākumi (internāts, skolēnu pārvadājumi)</t>
  </si>
  <si>
    <t>09.800 Pārējie izglītības pasākumi (izglītības darba speciālists)</t>
  </si>
  <si>
    <t>09.810 Norēķini ar citām pašvaldībām par izglītības pakalpojumiem</t>
  </si>
  <si>
    <t>Kopā izglītība</t>
  </si>
  <si>
    <t xml:space="preserve">10.700 Soc.pabalsti maznodrošinātajiem iedzīvotājiem </t>
  </si>
  <si>
    <t>10.910 Sociālais dienests un aprūpe mājās</t>
  </si>
  <si>
    <t>10.120. Asistenta pakalpojumi personām ar invaliditāti</t>
  </si>
  <si>
    <t>10.120. Sociālā aizsardzība invaliditātes gadījumā</t>
  </si>
  <si>
    <t>10.200 Veselības un sociālās aprūpes centrs</t>
  </si>
  <si>
    <t>10.400 Bāriņtiesa</t>
  </si>
  <si>
    <t>10.400 Atbalsts ģimenēm ar bērniem</t>
  </si>
  <si>
    <t>10.700 Soc.pabalsti maznodrošinātajiem iedzīvotājiem par uzturēšanu pašvaldības soc.aprūpes iestādē</t>
  </si>
  <si>
    <t>[10664]</t>
  </si>
  <si>
    <t>10.920 Norēķini ar citām pašvaldībām par sociālās aprūpes iestāžu pakalpojumiem</t>
  </si>
  <si>
    <t>10.120. Deinstitucionalizācijas pasākumi</t>
  </si>
  <si>
    <t>10.900 Pārējie sociālās palīdzības pasākumi, t.sk. atbalsts biedrībām</t>
  </si>
  <si>
    <t>Kopā sociālā aizsardzība</t>
  </si>
  <si>
    <t>Kopā izdevumi</t>
  </si>
  <si>
    <t>Finansēšana:</t>
  </si>
  <si>
    <t>Aizņēmumi no Valsts kases</t>
  </si>
  <si>
    <t>Aizņēmumu saņemšana</t>
  </si>
  <si>
    <t>atmaksas gads</t>
  </si>
  <si>
    <t>Pašvaldības prioritārais investīciju projekts "Brīvības ielas asfalta seguma atjaunošana"</t>
  </si>
  <si>
    <t>2046.gads</t>
  </si>
  <si>
    <t>Pašvaldības prioritārā investīciju projekta ""SIA Lubānas KP"  pamatkapitāla palielināšana projekta "Siltumtrases pārbūve Ozolu ielā" īstenošanai"</t>
  </si>
  <si>
    <t>2047.gads</t>
  </si>
  <si>
    <t>Prioritārais investīciju projekts "Lubānas Jauno kapu kapličas jaunbūve"</t>
  </si>
  <si>
    <t>2037.gads</t>
  </si>
  <si>
    <t xml:space="preserve">Aizņēmumu atmaksa </t>
  </si>
  <si>
    <t xml:space="preserve">ELFLA projekts Meirānu tautas nama rekonstrukcija </t>
  </si>
  <si>
    <t>2021.gads</t>
  </si>
  <si>
    <t>Satiksmes drošības uzlabošana Lubānas pilsētā</t>
  </si>
  <si>
    <t>2019.gads</t>
  </si>
  <si>
    <t>Sintētiskā seguma ieklāšana stadionā</t>
  </si>
  <si>
    <t>2024.gads</t>
  </si>
  <si>
    <t xml:space="preserve">Ūdenssaimniecības pakalpojumu attīstība Lubānā (I) </t>
  </si>
  <si>
    <t>2025.gads</t>
  </si>
  <si>
    <t xml:space="preserve">Ūdenssaimniecības pakalpojumu attīstība Lubānā (2.) </t>
  </si>
  <si>
    <t>2042.gads</t>
  </si>
  <si>
    <t>Šķeldas apkures sistēmas uzstādīšana</t>
  </si>
  <si>
    <t>2044.gads</t>
  </si>
  <si>
    <t>Līdzdalība komersantu pašu kapitālā</t>
  </si>
  <si>
    <t>Ieguldījums SIA "Lubānas KP"  pamatkapitālā pašvaldības prioritārā investīciju projekta "Pārvades un sadales sistēmas rekonstrukcija Lubānas pilsētā" īstenošanai</t>
  </si>
  <si>
    <t>Ieguldījums SIA "Lubānas KP" pamatkapitālā pašvaldības prioritārā investīciju projekta "Siltumtrases pārbūve Ozolu ielā" īstenošanai</t>
  </si>
  <si>
    <t>KOPĀ izdevumi un finansēšana</t>
  </si>
  <si>
    <t>Līdzekļu atlikums gada beigās</t>
  </si>
  <si>
    <t>t.sk. vidusskolas pedagogiem</t>
  </si>
  <si>
    <t>1.-4.kl.ēdināšanai</t>
  </si>
  <si>
    <t>NORDPLUS projektam</t>
  </si>
  <si>
    <t>ERASMUS+ projektam Meirānu Kalpaka p-sk.</t>
  </si>
  <si>
    <t>ERASMUS+ projektam Lubānas vidusskolā</t>
  </si>
  <si>
    <t>brīvie (nesadalītie) līdzekļi</t>
  </si>
  <si>
    <t xml:space="preserve">9.3.pielikums </t>
  </si>
  <si>
    <t>ar grozījumiem 29.06.2017. (saistošie noteikumi Nr.6.)</t>
  </si>
  <si>
    <t>IZDEVUMI ATBILSTOŠI VALDĪBAS FUNKCIJU UN EKONOMISKAJAI KLASIFIKĀCIJAI</t>
  </si>
  <si>
    <t>2016. gada sākotnējais plāns</t>
  </si>
  <si>
    <t>2016. gada precizētais</t>
  </si>
  <si>
    <t>2016. gada izpilde</t>
  </si>
  <si>
    <t>izdevumu struktūra %</t>
  </si>
  <si>
    <t>1100.Atalgojums</t>
  </si>
  <si>
    <t>1200.Darba devēja valsts sociālās apdrošināšanas obligātās iemaksas, sociāla rakstura pabalsti un kompensācijas</t>
  </si>
  <si>
    <t>2100.Komandējumi</t>
  </si>
  <si>
    <t>2200.Pakalpojumi</t>
  </si>
  <si>
    <t>2300.Krājumi, materiāli, energoresursi, preces, biroja preces un inventārs</t>
  </si>
  <si>
    <t>2500.Budžeta iestāžu nodokļu maksājumi</t>
  </si>
  <si>
    <t>5100.Nemateriālie ieguldījumi</t>
  </si>
  <si>
    <t>5200.Pamatlīdzekļu iegāde</t>
  </si>
  <si>
    <t>6000.Sociālie pabalsti un kompensācijas</t>
  </si>
  <si>
    <t>7200.Neizlietoto valsts budžeta transfertu atmaksa</t>
  </si>
  <si>
    <t>01.600 Valsts un pašvaldības vienotais klientu apkalpošanas centrs</t>
  </si>
  <si>
    <t>7200.Pamatbudžeta uzturēšanas izdvumu transferts uz speciālo budžetu</t>
  </si>
  <si>
    <t>01.600 Novada vēlēšanu komisija</t>
  </si>
  <si>
    <t>4300.Budžeta iestāžu procentu maksājumi Valsts kasei</t>
  </si>
  <si>
    <t xml:space="preserve">Līdzekļi neparedzētiem gadījumiem </t>
  </si>
  <si>
    <t>04.210.Lauksaimniecība</t>
  </si>
  <si>
    <t>6400. Izdevumi pašvaldības brīvprātīgo funkciju izpildei</t>
  </si>
  <si>
    <t>04.360.Siltumapgāde</t>
  </si>
  <si>
    <t>5200.Pamatlīdzekļi</t>
  </si>
  <si>
    <t>04.740 Tūristu mītne Tilta ielā 5</t>
  </si>
  <si>
    <t>04.510 Autotransports (transporta būves)</t>
  </si>
  <si>
    <t>04.900 Publiskā interneta pieejas punkti</t>
  </si>
  <si>
    <t>04.112 Atbalsts vietējiem mājražotājiem un amatniekiem</t>
  </si>
  <si>
    <t>3000.Subsīdijas, dotācijas</t>
  </si>
  <si>
    <t>06.300 Ūdenssaimniecība</t>
  </si>
  <si>
    <t>06.400 Ielu apgaismošana</t>
  </si>
  <si>
    <t>2500.Nodokļi un nodevas</t>
  </si>
  <si>
    <t>6000.Pabalsti un kompensācijas</t>
  </si>
  <si>
    <t>07.240 Meirānu feldšeru-vecmāšu punkts</t>
  </si>
  <si>
    <t>08.210.Lubānas bibliotēka un ārējais apkalpošanas punkts "Baloži"</t>
  </si>
  <si>
    <t>2400.Izdevumi periodikas iegādei</t>
  </si>
  <si>
    <t>6400. Izdevumi pašvaldības brīvprātīgo funkciju izpildei (Ziemassvētku pasākums bērniem, kas neapmeklē bērnudārzu)</t>
  </si>
  <si>
    <t>08.230 Estrāde</t>
  </si>
  <si>
    <t>6400.Pārējie maksājumi iedzīvotājiem natūrā un kompensācijas</t>
  </si>
  <si>
    <t>7200.Pašvaldību budžeta uzturēšanas izdevumu transferti</t>
  </si>
  <si>
    <t>08.400 Pārējā citur neklasificētā kultūra, t.sk.atbalsts biedrībām un nodibinājumiem</t>
  </si>
  <si>
    <t>3200.Dotācijas biedrībām un nodibinājumiem ES fondu projektu īstenošanai un citiem pasākumiem</t>
  </si>
  <si>
    <t>6400.Izdevumi pašvaldības brīvprātīgo iniciatīvu izpildei</t>
  </si>
  <si>
    <t>08.290 Oskara Kalpaka kapa pieminekļa saglabāšana</t>
  </si>
  <si>
    <t>09.220 Lubānas vidusskola</t>
  </si>
  <si>
    <t>09.220 Meirānu Kalpaka pamatskola</t>
  </si>
  <si>
    <t>6200.Transporta kompensācijas</t>
  </si>
  <si>
    <t>09.800 Izglītības darba speciālists</t>
  </si>
  <si>
    <t>09.510. Pārējie izglītība spasākumi, t.sk. atbalsts biedrībām un nodibinājumiem</t>
  </si>
  <si>
    <t>10.700 Soc.pabalsti maznodrošinātajiem iedzīvotājiem</t>
  </si>
  <si>
    <t>6000.Sociālie pabalsti naudā un natūrā</t>
  </si>
  <si>
    <t>10.910 Sociālais dienests</t>
  </si>
  <si>
    <t>6400.Samaksa par sociālo aprūpi mājās</t>
  </si>
  <si>
    <t>7200.Pašvaldības transferti uz valsts budžetu</t>
  </si>
  <si>
    <t>10.120 Asistenta pakalpojumi personām ar invaliditāti</t>
  </si>
  <si>
    <t>10.120 Sociālā aizsardzība invaliditātes gadījumā</t>
  </si>
  <si>
    <t>6200.Transporta kompensācijas invalīdiem</t>
  </si>
  <si>
    <t xml:space="preserve">6000.Sociālie pabalsti </t>
  </si>
  <si>
    <t xml:space="preserve">6400.Sociālie pabalsti </t>
  </si>
  <si>
    <t>10.920 Norēķini ar citām pašvaldībām par sociālās aprūpes pakalpojumiem</t>
  </si>
  <si>
    <t>10.900 Pārējie sociālās palīdzības pasākumi (t.sk.atbalsts biedrībām u.c.)</t>
  </si>
  <si>
    <t>10.120 Deinstitucionalizācijas pasākumi personām ar garīgās attīstības traucējumiem</t>
  </si>
  <si>
    <t>Pašvaldības prioritārā investīciju projekta: ""SIA Lubānas KP"  pamatkapitāla palielināšana projekta "Siltumtrases pārbūve Ozolu ielā" īstenošanai"</t>
  </si>
  <si>
    <t>Pamatkapitāla palielināšanai SIA "Lubānas KP" , projekts "Pārvades un sadales sistēmas rekonstrukcija Lubānas pilsētā"</t>
  </si>
  <si>
    <t>līdzekļu atlikums gada beigās</t>
  </si>
  <si>
    <t>Izdevumu kopsavilkums atbilstoši ekonomiskās klasifikācijas kodiem</t>
  </si>
  <si>
    <t>Izdevumu veids</t>
  </si>
  <si>
    <t>Īpatsvars kopējos izdevumos %</t>
  </si>
  <si>
    <t>2500.Budžeta iestāžu nodokļu un nodevu maksājumi</t>
  </si>
  <si>
    <t>3000.Dotācijas biedrībām un nodibinājumiem</t>
  </si>
  <si>
    <t>4300.Aizņēmumu procentu maksājumi</t>
  </si>
  <si>
    <t>5200.Kapitālie darbi, pamatlīdzekļu iegāde</t>
  </si>
  <si>
    <t>6000.Sociālie pabalsti un kompensācijas (ieskaitot pašvaldības brīvprātīgās iniciatīvas)</t>
  </si>
  <si>
    <t>7000.Transferti</t>
  </si>
  <si>
    <t>KOPĀ</t>
  </si>
  <si>
    <t xml:space="preserve">9.4.pielikums </t>
  </si>
  <si>
    <t>SPECIĀLAIS BUDŽETS</t>
  </si>
  <si>
    <t>IEŅĒMUMI UN IZDEVUMI</t>
  </si>
  <si>
    <t>Autoceļu fonds 04.510.vald.funkc. un 06.400.vald.funkc.</t>
  </si>
  <si>
    <t>Nosaukums</t>
  </si>
  <si>
    <t xml:space="preserve">piezīmes </t>
  </si>
  <si>
    <t>Atlikums uz gada sākumu</t>
  </si>
  <si>
    <t xml:space="preserve">Ieņēmumi </t>
  </si>
  <si>
    <t>18.620.Mērķdotācija no valsts budžeta</t>
  </si>
  <si>
    <t>Izdevumi</t>
  </si>
  <si>
    <t>2200.KK.Pakalpojumu apmaksa</t>
  </si>
  <si>
    <t xml:space="preserve">2300.KK Materiāli, energoresursi, mazv.inventārs </t>
  </si>
  <si>
    <t>5200.KK Pamatlīdzekļu iegāde un izveidošana</t>
  </si>
  <si>
    <t>Finansēšana</t>
  </si>
  <si>
    <t>Aizņēmuma atmaksa (Brīvības ielas asfalta seguma atjaunošanai)</t>
  </si>
  <si>
    <t>Atlikums perioda beigās</t>
  </si>
  <si>
    <t>Dabas resursu nodoklis 05.100.vald.funkc.</t>
  </si>
  <si>
    <t>Ieņēmumi 5.531. ieņ.kods</t>
  </si>
  <si>
    <t>5200.KK.Pamatlīdzekļi</t>
  </si>
  <si>
    <t>Ziedojumi un dāvinājumi</t>
  </si>
  <si>
    <t>2016.gada plāns</t>
  </si>
  <si>
    <t>Atlikums gada sākumā</t>
  </si>
  <si>
    <t>Ieņēmumi</t>
  </si>
  <si>
    <t>Atlikums gada beigās</t>
  </si>
  <si>
    <t>ar grozījumiem 28.12.2017. (saistošie noteikumi Nr.17)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</si>
</sst>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0"/>
    <numFmt numFmtId="165" formatCode="0.0"/>
    <numFmt numFmtId="166" formatCode="0.000"/>
    <numFmt numFmtId="167" formatCode="#,##0.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sz val="10"/>
      <name val="ZapfCalligr TL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27" borderId="1" applyNumberFormat="0" applyAlignment="0" applyProtection="0"/>
    <xf numFmtId="0" fontId="6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wrapText="1"/>
    </xf>
    <xf numFmtId="3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3" fontId="12" fillId="0" borderId="10" xfId="0" applyNumberFormat="1" applyFont="1" applyBorder="1" applyAlignment="1">
      <alignment horizontal="right" vertical="top" wrapText="1"/>
    </xf>
    <xf numFmtId="165" fontId="14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wrapText="1"/>
    </xf>
    <xf numFmtId="3" fontId="20" fillId="0" borderId="10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66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top" wrapText="1"/>
    </xf>
    <xf numFmtId="165" fontId="9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7" fontId="5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 vertical="center"/>
    </xf>
    <xf numFmtId="0" fontId="3" fillId="0" borderId="0" xfId="49" applyFont="1">
      <alignment/>
      <protection/>
    </xf>
    <xf numFmtId="0" fontId="9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justify" vertical="top" wrapText="1"/>
    </xf>
    <xf numFmtId="3" fontId="20" fillId="0" borderId="10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2" fillId="0" borderId="10" xfId="49" applyFont="1" applyBorder="1" applyAlignment="1">
      <alignment horizontal="justify" vertical="top" wrapText="1"/>
      <protection/>
    </xf>
    <xf numFmtId="3" fontId="2" fillId="0" borderId="10" xfId="0" applyNumberFormat="1" applyFont="1" applyFill="1" applyBorder="1" applyAlignment="1">
      <alignment wrapText="1"/>
    </xf>
    <xf numFmtId="2" fontId="14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49">
      <alignment/>
      <protection/>
    </xf>
    <xf numFmtId="0" fontId="2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0" xfId="49" applyFont="1">
      <alignment/>
      <protection/>
    </xf>
    <xf numFmtId="0" fontId="35" fillId="0" borderId="0" xfId="0" applyFont="1" applyAlignment="1">
      <alignment/>
    </xf>
    <xf numFmtId="0" fontId="5" fillId="0" borderId="0" xfId="49" applyFont="1">
      <alignment/>
      <protection/>
    </xf>
    <xf numFmtId="0" fontId="20" fillId="0" borderId="0" xfId="49" applyFont="1" applyAlignment="1">
      <alignment horizontal="center" wrapText="1"/>
      <protection/>
    </xf>
    <xf numFmtId="0" fontId="10" fillId="0" borderId="0" xfId="49" applyFont="1">
      <alignment/>
      <protection/>
    </xf>
    <xf numFmtId="0" fontId="12" fillId="0" borderId="10" xfId="49" applyFont="1" applyBorder="1" applyAlignment="1">
      <alignment horizontal="center" vertical="center" wrapText="1"/>
      <protection/>
    </xf>
    <xf numFmtId="0" fontId="12" fillId="0" borderId="10" xfId="49" applyFont="1" applyBorder="1" applyAlignment="1">
      <alignment horizontal="justify" vertical="top" wrapText="1"/>
      <protection/>
    </xf>
    <xf numFmtId="3" fontId="12" fillId="0" borderId="10" xfId="49" applyNumberFormat="1" applyFont="1" applyBorder="1" applyAlignment="1">
      <alignment wrapText="1"/>
      <protection/>
    </xf>
    <xf numFmtId="4" fontId="12" fillId="0" borderId="10" xfId="49" applyNumberFormat="1" applyFont="1" applyBorder="1" applyAlignment="1">
      <alignment wrapText="1"/>
      <protection/>
    </xf>
    <xf numFmtId="0" fontId="23" fillId="0" borderId="10" xfId="49" applyFont="1" applyBorder="1" applyAlignment="1">
      <alignment horizontal="justify" vertical="top" wrapText="1"/>
      <protection/>
    </xf>
    <xf numFmtId="3" fontId="2" fillId="0" borderId="10" xfId="49" applyNumberFormat="1" applyFont="1" applyBorder="1">
      <alignment/>
      <protection/>
    </xf>
    <xf numFmtId="4" fontId="2" fillId="0" borderId="10" xfId="49" applyNumberFormat="1" applyFont="1" applyBorder="1" applyAlignment="1">
      <alignment wrapText="1"/>
      <protection/>
    </xf>
    <xf numFmtId="0" fontId="14" fillId="0" borderId="0" xfId="49" applyFont="1">
      <alignment/>
      <protection/>
    </xf>
    <xf numFmtId="3" fontId="12" fillId="0" borderId="10" xfId="49" applyNumberFormat="1" applyFont="1" applyBorder="1">
      <alignment/>
      <protection/>
    </xf>
    <xf numFmtId="3" fontId="2" fillId="0" borderId="0" xfId="49" applyNumberFormat="1" applyFont="1" applyBorder="1" applyAlignment="1">
      <alignment wrapText="1"/>
      <protection/>
    </xf>
    <xf numFmtId="3" fontId="12" fillId="0" borderId="10" xfId="49" applyNumberFormat="1" applyFont="1" applyBorder="1" applyAlignment="1">
      <alignment vertical="center" wrapText="1"/>
      <protection/>
    </xf>
    <xf numFmtId="0" fontId="23" fillId="0" borderId="10" xfId="49" applyFont="1" applyBorder="1" applyAlignment="1">
      <alignment vertical="center" wrapText="1"/>
      <protection/>
    </xf>
    <xf numFmtId="3" fontId="33" fillId="0" borderId="10" xfId="49" applyNumberFormat="1" applyFont="1" applyBorder="1" applyAlignment="1">
      <alignment wrapText="1"/>
      <protection/>
    </xf>
    <xf numFmtId="0" fontId="20" fillId="0" borderId="10" xfId="49" applyFont="1" applyBorder="1" applyAlignment="1">
      <alignment horizontal="justify" vertical="top" wrapText="1"/>
      <protection/>
    </xf>
    <xf numFmtId="3" fontId="20" fillId="0" borderId="10" xfId="49" applyNumberFormat="1" applyFont="1" applyBorder="1" applyAlignment="1">
      <alignment vertical="center" wrapText="1"/>
      <protection/>
    </xf>
    <xf numFmtId="0" fontId="21" fillId="0" borderId="0" xfId="49" applyFont="1">
      <alignment/>
      <protection/>
    </xf>
    <xf numFmtId="0" fontId="12" fillId="0" borderId="10" xfId="49" applyFont="1" applyBorder="1" applyAlignment="1">
      <alignment horizontal="justify" vertical="center" wrapText="1"/>
      <protection/>
    </xf>
    <xf numFmtId="3" fontId="2" fillId="0" borderId="10" xfId="49" applyNumberFormat="1" applyFont="1" applyBorder="1" applyAlignment="1">
      <alignment wrapText="1"/>
      <protection/>
    </xf>
    <xf numFmtId="3" fontId="12" fillId="0" borderId="10" xfId="49" applyNumberFormat="1" applyFont="1" applyBorder="1" applyAlignment="1">
      <alignment horizontal="right" wrapText="1"/>
      <protection/>
    </xf>
    <xf numFmtId="3" fontId="20" fillId="0" borderId="10" xfId="49" applyNumberFormat="1" applyFont="1" applyBorder="1" applyAlignment="1">
      <alignment horizontal="right" wrapText="1"/>
      <protection/>
    </xf>
    <xf numFmtId="3" fontId="2" fillId="0" borderId="10" xfId="49" applyNumberFormat="1" applyFont="1" applyBorder="1" applyAlignment="1">
      <alignment horizontal="right" wrapText="1"/>
      <protection/>
    </xf>
    <xf numFmtId="0" fontId="0" fillId="0" borderId="0" xfId="49" applyFont="1">
      <alignment/>
      <protection/>
    </xf>
    <xf numFmtId="3" fontId="12" fillId="0" borderId="10" xfId="49" applyNumberFormat="1" applyFont="1" applyBorder="1" applyAlignment="1">
      <alignment horizontal="right" vertical="top" wrapText="1"/>
      <protection/>
    </xf>
    <xf numFmtId="0" fontId="23" fillId="0" borderId="10" xfId="49" applyFont="1" applyBorder="1" applyAlignment="1">
      <alignment horizontal="justify" vertical="center" wrapText="1"/>
      <protection/>
    </xf>
    <xf numFmtId="3" fontId="20" fillId="0" borderId="10" xfId="49" applyNumberFormat="1" applyFont="1" applyBorder="1" applyAlignment="1">
      <alignment wrapText="1"/>
      <protection/>
    </xf>
    <xf numFmtId="0" fontId="17" fillId="0" borderId="0" xfId="49" applyFont="1">
      <alignment/>
      <protection/>
    </xf>
    <xf numFmtId="4" fontId="20" fillId="0" borderId="10" xfId="49" applyNumberFormat="1" applyFont="1" applyBorder="1" applyAlignment="1">
      <alignment wrapText="1"/>
      <protection/>
    </xf>
    <xf numFmtId="0" fontId="24" fillId="0" borderId="0" xfId="49" applyFont="1">
      <alignment/>
      <protection/>
    </xf>
    <xf numFmtId="0" fontId="25" fillId="0" borderId="0" xfId="49" applyFont="1">
      <alignment/>
      <protection/>
    </xf>
    <xf numFmtId="0" fontId="2" fillId="0" borderId="10" xfId="49" applyFont="1" applyBorder="1" applyAlignment="1">
      <alignment horizontal="justify" vertical="center" wrapText="1"/>
      <protection/>
    </xf>
    <xf numFmtId="3" fontId="2" fillId="0" borderId="10" xfId="49" applyNumberFormat="1" applyFont="1" applyFill="1" applyBorder="1" applyAlignment="1">
      <alignment wrapText="1"/>
      <protection/>
    </xf>
    <xf numFmtId="0" fontId="0" fillId="0" borderId="0" xfId="49" applyFont="1" applyBorder="1">
      <alignment/>
      <protection/>
    </xf>
    <xf numFmtId="3" fontId="2" fillId="0" borderId="13" xfId="49" applyNumberFormat="1" applyFont="1" applyBorder="1" applyAlignment="1">
      <alignment/>
      <protection/>
    </xf>
    <xf numFmtId="3" fontId="2" fillId="0" borderId="14" xfId="49" applyNumberFormat="1" applyFont="1" applyBorder="1" applyAlignment="1">
      <alignment/>
      <protection/>
    </xf>
    <xf numFmtId="3" fontId="12" fillId="0" borderId="10" xfId="49" applyNumberFormat="1" applyFont="1" applyBorder="1" applyAlignment="1">
      <alignment horizontal="right" vertical="center" wrapText="1"/>
      <protection/>
    </xf>
    <xf numFmtId="4" fontId="12" fillId="0" borderId="10" xfId="49" applyNumberFormat="1" applyFont="1" applyBorder="1" applyAlignment="1">
      <alignment horizontal="right" vertical="center" wrapText="1"/>
      <protection/>
    </xf>
    <xf numFmtId="4" fontId="2" fillId="0" borderId="10" xfId="49" applyNumberFormat="1" applyFont="1" applyBorder="1" applyAlignment="1">
      <alignment horizontal="right" vertical="center" wrapText="1"/>
      <protection/>
    </xf>
    <xf numFmtId="0" fontId="23" fillId="0" borderId="12" xfId="49" applyFont="1" applyBorder="1" applyAlignment="1">
      <alignment wrapText="1"/>
      <protection/>
    </xf>
    <xf numFmtId="3" fontId="33" fillId="0" borderId="10" xfId="49" applyNumberFormat="1" applyFont="1" applyBorder="1">
      <alignment/>
      <protection/>
    </xf>
    <xf numFmtId="3" fontId="2" fillId="0" borderId="10" xfId="49" applyNumberFormat="1" applyFont="1" applyBorder="1" applyAlignment="1">
      <alignment vertical="center" wrapText="1"/>
      <protection/>
    </xf>
    <xf numFmtId="3" fontId="20" fillId="0" borderId="10" xfId="49" applyNumberFormat="1" applyFont="1" applyBorder="1" applyAlignment="1">
      <alignment horizontal="right" vertical="top" wrapText="1"/>
      <protection/>
    </xf>
    <xf numFmtId="0" fontId="9" fillId="0" borderId="10" xfId="49" applyFont="1" applyBorder="1" applyAlignment="1">
      <alignment horizontal="justify" vertical="top" wrapText="1"/>
      <protection/>
    </xf>
    <xf numFmtId="3" fontId="9" fillId="0" borderId="10" xfId="49" applyNumberFormat="1" applyFont="1" applyBorder="1" applyAlignment="1">
      <alignment wrapText="1"/>
      <protection/>
    </xf>
    <xf numFmtId="3" fontId="20" fillId="0" borderId="10" xfId="49" applyNumberFormat="1" applyFont="1" applyBorder="1">
      <alignment/>
      <protection/>
    </xf>
    <xf numFmtId="3" fontId="20" fillId="0" borderId="11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12" fillId="0" borderId="0" xfId="49" applyFont="1" applyBorder="1" applyAlignment="1">
      <alignment horizontal="justify" wrapText="1"/>
      <protection/>
    </xf>
    <xf numFmtId="3" fontId="12" fillId="0" borderId="10" xfId="49" applyNumberFormat="1" applyFont="1" applyBorder="1" applyAlignment="1">
      <alignment horizontal="center" wrapText="1"/>
      <protection/>
    </xf>
    <xf numFmtId="3" fontId="12" fillId="0" borderId="11" xfId="49" applyNumberFormat="1" applyFont="1" applyBorder="1" applyAlignment="1">
      <alignment horizontal="center" wrapText="1"/>
      <protection/>
    </xf>
    <xf numFmtId="3" fontId="2" fillId="0" borderId="10" xfId="49" applyNumberFormat="1" applyFont="1" applyBorder="1" applyAlignment="1">
      <alignment horizontal="center" wrapText="1"/>
      <protection/>
    </xf>
    <xf numFmtId="3" fontId="2" fillId="0" borderId="12" xfId="49" applyNumberFormat="1" applyFont="1" applyBorder="1" applyAlignment="1">
      <alignment horizontal="right" wrapText="1"/>
      <protection/>
    </xf>
    <xf numFmtId="3" fontId="2" fillId="0" borderId="11" xfId="49" applyNumberFormat="1" applyFont="1" applyBorder="1" applyAlignment="1">
      <alignment horizontal="right" wrapText="1"/>
      <protection/>
    </xf>
    <xf numFmtId="3" fontId="2" fillId="0" borderId="0" xfId="49" applyNumberFormat="1" applyFont="1" applyBorder="1" applyAlignment="1">
      <alignment horizontal="right" wrapText="1"/>
      <protection/>
    </xf>
    <xf numFmtId="0" fontId="2" fillId="0" borderId="0" xfId="49" applyFont="1" applyBorder="1" applyAlignment="1">
      <alignment horizontal="justify" vertical="top" wrapText="1"/>
      <protection/>
    </xf>
    <xf numFmtId="3" fontId="2" fillId="0" borderId="0" xfId="49" applyNumberFormat="1" applyFont="1" applyBorder="1" applyAlignment="1">
      <alignment horizontal="center"/>
      <protection/>
    </xf>
    <xf numFmtId="3" fontId="2" fillId="0" borderId="0" xfId="49" applyNumberFormat="1" applyFont="1" applyBorder="1" applyAlignment="1">
      <alignment horizontal="center" vertical="center" wrapText="1"/>
      <protection/>
    </xf>
    <xf numFmtId="0" fontId="9" fillId="0" borderId="0" xfId="49" applyFont="1" applyBorder="1" applyAlignment="1">
      <alignment vertical="top" wrapText="1"/>
      <protection/>
    </xf>
    <xf numFmtId="3" fontId="9" fillId="0" borderId="0" xfId="49" applyNumberFormat="1" applyFont="1" applyBorder="1" applyAlignment="1">
      <alignment horizontal="center" vertical="center" wrapText="1"/>
      <protection/>
    </xf>
    <xf numFmtId="0" fontId="9" fillId="0" borderId="0" xfId="49" applyFont="1">
      <alignment/>
      <protection/>
    </xf>
    <xf numFmtId="3" fontId="9" fillId="0" borderId="0" xfId="49" applyNumberFormat="1" applyFont="1" applyAlignment="1">
      <alignment horizontal="center"/>
      <protection/>
    </xf>
    <xf numFmtId="0" fontId="3" fillId="0" borderId="0" xfId="49" applyFont="1" applyAlignment="1">
      <alignment horizontal="right"/>
      <protection/>
    </xf>
    <xf numFmtId="3" fontId="9" fillId="0" borderId="0" xfId="49" applyNumberFormat="1" applyFont="1">
      <alignment/>
      <protection/>
    </xf>
    <xf numFmtId="0" fontId="12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167" fontId="12" fillId="0" borderId="10" xfId="0" applyNumberFormat="1" applyFont="1" applyBorder="1" applyAlignment="1">
      <alignment/>
    </xf>
    <xf numFmtId="0" fontId="0" fillId="0" borderId="0" xfId="50">
      <alignment/>
      <protection/>
    </xf>
    <xf numFmtId="0" fontId="9" fillId="0" borderId="0" xfId="50" applyFont="1">
      <alignment/>
      <protection/>
    </xf>
    <xf numFmtId="3" fontId="9" fillId="0" borderId="0" xfId="50" applyNumberFormat="1" applyFont="1">
      <alignment/>
      <protection/>
    </xf>
    <xf numFmtId="0" fontId="0" fillId="0" borderId="0" xfId="50" applyFont="1">
      <alignment/>
      <protection/>
    </xf>
    <xf numFmtId="0" fontId="36" fillId="0" borderId="0" xfId="50" applyFont="1">
      <alignment/>
      <protection/>
    </xf>
    <xf numFmtId="0" fontId="21" fillId="0" borderId="0" xfId="50" applyFont="1">
      <alignment/>
      <protection/>
    </xf>
    <xf numFmtId="0" fontId="15" fillId="0" borderId="0" xfId="50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12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right" wrapText="1"/>
    </xf>
    <xf numFmtId="1" fontId="38" fillId="0" borderId="10" xfId="0" applyNumberFormat="1" applyFont="1" applyBorder="1" applyAlignment="1">
      <alignment horizontal="left" wrapText="1"/>
    </xf>
    <xf numFmtId="0" fontId="39" fillId="0" borderId="0" xfId="50" applyFont="1" applyFill="1" applyBorder="1" applyAlignment="1">
      <alignment horizontal="right" vertical="top" wrapText="1"/>
      <protection/>
    </xf>
    <xf numFmtId="0" fontId="2" fillId="0" borderId="0" xfId="50" applyFont="1">
      <alignment/>
      <protection/>
    </xf>
    <xf numFmtId="0" fontId="15" fillId="0" borderId="0" xfId="50" applyFont="1" applyAlignment="1">
      <alignment horizontal="right"/>
      <protection/>
    </xf>
    <xf numFmtId="0" fontId="9" fillId="0" borderId="10" xfId="50" applyFont="1" applyBorder="1" applyAlignment="1">
      <alignment/>
      <protection/>
    </xf>
    <xf numFmtId="0" fontId="12" fillId="0" borderId="10" xfId="50" applyFont="1" applyBorder="1" applyAlignment="1">
      <alignment horizontal="center" vertical="top" wrapText="1"/>
      <protection/>
    </xf>
    <xf numFmtId="0" fontId="12" fillId="0" borderId="10" xfId="50" applyFont="1" applyBorder="1" applyAlignment="1">
      <alignment horizontal="center" vertical="center" wrapText="1"/>
      <protection/>
    </xf>
    <xf numFmtId="0" fontId="12" fillId="0" borderId="11" xfId="50" applyFont="1" applyBorder="1" applyAlignment="1">
      <alignment horizontal="center" vertical="top" wrapText="1"/>
      <protection/>
    </xf>
    <xf numFmtId="0" fontId="12" fillId="0" borderId="10" xfId="50" applyFont="1" applyBorder="1">
      <alignment/>
      <protection/>
    </xf>
    <xf numFmtId="0" fontId="14" fillId="0" borderId="10" xfId="50" applyFont="1" applyBorder="1">
      <alignment/>
      <protection/>
    </xf>
    <xf numFmtId="0" fontId="14" fillId="0" borderId="11" xfId="50" applyFont="1" applyBorder="1">
      <alignment/>
      <protection/>
    </xf>
    <xf numFmtId="0" fontId="12" fillId="0" borderId="0" xfId="50" applyFont="1" applyBorder="1">
      <alignment/>
      <protection/>
    </xf>
    <xf numFmtId="0" fontId="14" fillId="0" borderId="0" xfId="50" applyFont="1" applyBorder="1">
      <alignment/>
      <protection/>
    </xf>
    <xf numFmtId="0" fontId="15" fillId="0" borderId="0" xfId="50" applyFont="1">
      <alignment/>
      <protection/>
    </xf>
    <xf numFmtId="0" fontId="12" fillId="0" borderId="0" xfId="50" applyFont="1" applyBorder="1" applyAlignment="1">
      <alignment horizontal="justify" vertical="top" wrapText="1"/>
      <protection/>
    </xf>
    <xf numFmtId="3" fontId="12" fillId="0" borderId="0" xfId="50" applyNumberFormat="1" applyFont="1" applyBorder="1">
      <alignment/>
      <protection/>
    </xf>
    <xf numFmtId="0" fontId="39" fillId="0" borderId="0" xfId="50" applyFont="1" applyAlignment="1">
      <alignment horizontal="right"/>
      <protection/>
    </xf>
    <xf numFmtId="0" fontId="39" fillId="0" borderId="0" xfId="50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13" xfId="49" applyFont="1" applyBorder="1" applyAlignment="1">
      <alignment horizontal="justify" vertical="top" wrapText="1"/>
      <protection/>
    </xf>
    <xf numFmtId="0" fontId="23" fillId="0" borderId="14" xfId="49" applyFont="1" applyBorder="1" applyAlignment="1">
      <alignment horizontal="justify" vertical="top" wrapText="1"/>
      <protection/>
    </xf>
    <xf numFmtId="3" fontId="2" fillId="0" borderId="13" xfId="49" applyNumberFormat="1" applyFont="1" applyBorder="1" applyAlignment="1">
      <alignment/>
      <protection/>
    </xf>
    <xf numFmtId="3" fontId="2" fillId="0" borderId="14" xfId="49" applyNumberFormat="1" applyFont="1" applyBorder="1" applyAlignment="1">
      <alignment/>
      <protection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2" fillId="0" borderId="0" xfId="49" applyFont="1" applyAlignment="1">
      <alignment horizontal="center" wrapText="1"/>
      <protection/>
    </xf>
    <xf numFmtId="0" fontId="0" fillId="0" borderId="0" xfId="49" applyAlignment="1">
      <alignment/>
      <protection/>
    </xf>
    <xf numFmtId="0" fontId="0" fillId="0" borderId="14" xfId="49" applyBorder="1" applyAlignment="1">
      <alignment horizontal="justify" vertical="top" wrapText="1"/>
      <protection/>
    </xf>
    <xf numFmtId="3" fontId="2" fillId="0" borderId="13" xfId="49" applyNumberFormat="1" applyFont="1" applyBorder="1" applyAlignment="1">
      <alignment vertical="center" wrapText="1"/>
      <protection/>
    </xf>
    <xf numFmtId="0" fontId="0" fillId="0" borderId="14" xfId="49" applyBorder="1" applyAlignment="1">
      <alignment vertical="center" wrapText="1"/>
      <protection/>
    </xf>
    <xf numFmtId="4" fontId="2" fillId="0" borderId="13" xfId="49" applyNumberFormat="1" applyFont="1" applyBorder="1" applyAlignment="1">
      <alignment/>
      <protection/>
    </xf>
    <xf numFmtId="4" fontId="2" fillId="0" borderId="14" xfId="49" applyNumberFormat="1" applyFont="1" applyBorder="1" applyAlignment="1">
      <alignment/>
      <protection/>
    </xf>
    <xf numFmtId="1" fontId="73" fillId="0" borderId="13" xfId="0" applyNumberFormat="1" applyFont="1" applyBorder="1" applyAlignment="1">
      <alignment/>
    </xf>
    <xf numFmtId="0" fontId="74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 2" xfId="49"/>
    <cellStyle name="Parasts 3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rida\Desktop\2017_budzets_grozita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rida\Desktop\2016_izpil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DEVUMI"/>
      <sheetName val="IENEMUMI"/>
      <sheetName val="IZDEVUMI ar grozījumiem"/>
      <sheetName val="IZDEVUMI_EKK"/>
      <sheetName val="SPECBUDŽETS"/>
      <sheetName val="saistības"/>
      <sheetName val="Dome"/>
      <sheetName val="klientu centrs"/>
      <sheetName val="vēlēšanu komisija"/>
      <sheetName val="aizņēmumu procenti"/>
      <sheetName val="lauksaimniecība"/>
      <sheetName val="atbalsts lauksaimniecībai"/>
      <sheetName val="siltumapgāde"/>
      <sheetName val="ViesnīcaTilta 5"/>
      <sheetName val="Transporta būvju uzt. un rem"/>
      <sheetName val="publiskais internets"/>
      <sheetName val="tūrisma un kultūrv.mant.centrs"/>
      <sheetName val="nodarbinātība"/>
      <sheetName val="Atbalsts amatniekiem"/>
      <sheetName val="Atbalsts uzņēmējdarbībai"/>
      <sheetName val="mājokļu uzturēšana"/>
      <sheetName val="teritorijas uzturēšana"/>
      <sheetName val="Ūdensapgāde"/>
      <sheetName val="ielu apgaismošana"/>
      <sheetName val="ēku apsaimniekošana"/>
      <sheetName val="ambulance "/>
      <sheetName val="Meirānu feldšerp."/>
      <sheetName val="Lubānas KN"/>
      <sheetName val="Meirānu TN"/>
      <sheetName val="Lubānas b-ka"/>
      <sheetName val="Meirānu b-ka"/>
      <sheetName val="Estrāde"/>
      <sheetName val="Lubānas ziņas"/>
      <sheetName val="Sports"/>
      <sheetName val="Pārējais sports, kultūra"/>
      <sheetName val="Jauniešu centrs"/>
      <sheetName val="rotaļu laukums"/>
      <sheetName val="Kultūras darba speciālists"/>
      <sheetName val="vidusskola"/>
      <sheetName val="1.-4.kl.ēdināš."/>
      <sheetName val="Bērnudārzs"/>
      <sheetName val="Meirānu pamatskola"/>
      <sheetName val="NORDPLUS"/>
      <sheetName val="ERASMUS"/>
      <sheetName val="Internāts"/>
      <sheetName val="Mākslas skola"/>
      <sheetName val="Izglītības norēķini"/>
      <sheetName val="Izglītības darba speciālists"/>
      <sheetName val="Bāriņtiesa"/>
      <sheetName val="Soc.dienests"/>
      <sheetName val="deinstitucionalizācija"/>
      <sheetName val="Asistenti"/>
      <sheetName val="pabalsti"/>
      <sheetName val="Atbalsts soc.biedrībām"/>
      <sheetName val="Atbalsts ģimenēm ar bērniem"/>
      <sheetName val="Maksājumi citām pašv soc. pak."/>
      <sheetName val="Soc.aprūpes centrs"/>
      <sheetName val="Invalīdu aizsardzība"/>
      <sheetName val="ceļu fonds"/>
      <sheetName val="dabas resursi"/>
    </sheetNames>
    <sheetDataSet>
      <sheetData sheetId="1">
        <row r="102">
          <cell r="C102">
            <v>2211831</v>
          </cell>
          <cell r="D102">
            <v>2412776</v>
          </cell>
          <cell r="E102">
            <v>2433847</v>
          </cell>
          <cell r="G102">
            <v>2471711</v>
          </cell>
        </row>
      </sheetData>
      <sheetData sheetId="6">
        <row r="19">
          <cell r="D19">
            <v>35</v>
          </cell>
          <cell r="E19">
            <v>35</v>
          </cell>
        </row>
        <row r="28">
          <cell r="D28">
            <v>6500</v>
          </cell>
          <cell r="E28">
            <v>6500</v>
          </cell>
        </row>
        <row r="31">
          <cell r="D31">
            <v>249542</v>
          </cell>
          <cell r="E31">
            <v>251193</v>
          </cell>
          <cell r="F31">
            <v>237419</v>
          </cell>
          <cell r="H31">
            <v>261326</v>
          </cell>
        </row>
        <row r="32">
          <cell r="D32">
            <v>145839</v>
          </cell>
          <cell r="E32">
            <v>145839</v>
          </cell>
          <cell r="F32">
            <v>140473</v>
          </cell>
          <cell r="G32">
            <v>149842</v>
          </cell>
        </row>
        <row r="40">
          <cell r="D40">
            <v>38636</v>
          </cell>
          <cell r="E40">
            <v>38636</v>
          </cell>
          <cell r="F40">
            <v>38361</v>
          </cell>
          <cell r="G40">
            <v>40269</v>
          </cell>
        </row>
        <row r="44">
          <cell r="D44">
            <v>2034</v>
          </cell>
          <cell r="E44">
            <v>2433</v>
          </cell>
          <cell r="F44">
            <v>1647</v>
          </cell>
          <cell r="G44">
            <v>1808</v>
          </cell>
        </row>
        <row r="52">
          <cell r="D52">
            <v>44715</v>
          </cell>
          <cell r="E52">
            <v>45020</v>
          </cell>
          <cell r="F52">
            <v>39834</v>
          </cell>
          <cell r="G52">
            <v>47001</v>
          </cell>
        </row>
        <row r="83">
          <cell r="D83">
            <v>12000</v>
          </cell>
          <cell r="E83">
            <v>11782</v>
          </cell>
          <cell r="F83">
            <v>9923</v>
          </cell>
          <cell r="G83">
            <v>12883</v>
          </cell>
        </row>
        <row r="95">
          <cell r="D95">
            <v>333</v>
          </cell>
          <cell r="E95">
            <v>333</v>
          </cell>
          <cell r="F95">
            <v>114</v>
          </cell>
          <cell r="G95">
            <v>375</v>
          </cell>
        </row>
        <row r="101">
          <cell r="D101">
            <v>1864</v>
          </cell>
          <cell r="E101">
            <v>2829</v>
          </cell>
          <cell r="F101">
            <v>2829</v>
          </cell>
          <cell r="H101">
            <v>4930</v>
          </cell>
        </row>
        <row r="106">
          <cell r="D106">
            <v>4121</v>
          </cell>
          <cell r="E106">
            <v>4321</v>
          </cell>
          <cell r="F106">
            <v>4238</v>
          </cell>
          <cell r="G106">
            <v>4218</v>
          </cell>
        </row>
        <row r="109">
          <cell r="E109">
            <v>0</v>
          </cell>
          <cell r="F109">
            <v>0</v>
          </cell>
          <cell r="G109">
            <v>0</v>
          </cell>
        </row>
      </sheetData>
      <sheetData sheetId="7">
        <row r="21">
          <cell r="D21">
            <v>12152</v>
          </cell>
          <cell r="E21">
            <v>12415</v>
          </cell>
          <cell r="F21">
            <v>12179</v>
          </cell>
          <cell r="G21">
            <v>11686</v>
          </cell>
        </row>
        <row r="22">
          <cell r="D22">
            <v>8220</v>
          </cell>
          <cell r="E22">
            <v>8145</v>
          </cell>
          <cell r="F22">
            <v>7992</v>
          </cell>
          <cell r="G22">
            <v>8500</v>
          </cell>
        </row>
        <row r="25">
          <cell r="D25">
            <v>2194</v>
          </cell>
          <cell r="E25">
            <v>2194</v>
          </cell>
          <cell r="F25">
            <v>2139</v>
          </cell>
          <cell r="G25">
            <v>2367</v>
          </cell>
        </row>
        <row r="29">
          <cell r="D29">
            <v>30</v>
          </cell>
          <cell r="E29">
            <v>30</v>
          </cell>
          <cell r="F29">
            <v>18</v>
          </cell>
          <cell r="G29">
            <v>34</v>
          </cell>
        </row>
        <row r="35">
          <cell r="D35">
            <v>575</v>
          </cell>
          <cell r="E35">
            <v>477</v>
          </cell>
          <cell r="F35">
            <v>461</v>
          </cell>
          <cell r="G35">
            <v>33</v>
          </cell>
        </row>
        <row r="41">
          <cell r="D41">
            <v>563</v>
          </cell>
          <cell r="E41">
            <v>736</v>
          </cell>
          <cell r="F41">
            <v>736</v>
          </cell>
          <cell r="G41">
            <v>450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2">
          <cell r="D52">
            <v>570</v>
          </cell>
          <cell r="E52">
            <v>833</v>
          </cell>
          <cell r="F52">
            <v>833</v>
          </cell>
          <cell r="G52">
            <v>302</v>
          </cell>
        </row>
      </sheetData>
      <sheetData sheetId="8">
        <row r="15">
          <cell r="D15">
            <v>24</v>
          </cell>
          <cell r="E15">
            <v>19</v>
          </cell>
          <cell r="G15">
            <v>4249</v>
          </cell>
        </row>
        <row r="16">
          <cell r="D16">
            <v>0</v>
          </cell>
          <cell r="G16">
            <v>3191</v>
          </cell>
        </row>
        <row r="20">
          <cell r="D20">
            <v>0</v>
          </cell>
          <cell r="G20">
            <v>753</v>
          </cell>
        </row>
        <row r="22">
          <cell r="D22">
            <v>24</v>
          </cell>
          <cell r="F22">
            <v>42</v>
          </cell>
        </row>
        <row r="25">
          <cell r="D25">
            <v>0</v>
          </cell>
          <cell r="F25">
            <v>108</v>
          </cell>
        </row>
        <row r="29">
          <cell r="D29">
            <v>0</v>
          </cell>
          <cell r="G29">
            <v>155</v>
          </cell>
        </row>
      </sheetData>
      <sheetData sheetId="9">
        <row r="16">
          <cell r="D16">
            <v>5000</v>
          </cell>
          <cell r="E16">
            <v>5000</v>
          </cell>
          <cell r="F16">
            <v>1961</v>
          </cell>
          <cell r="G16">
            <v>2400</v>
          </cell>
        </row>
        <row r="17">
          <cell r="D17">
            <v>5000</v>
          </cell>
          <cell r="E17">
            <v>5000</v>
          </cell>
          <cell r="F17">
            <v>1961</v>
          </cell>
          <cell r="G17">
            <v>2400</v>
          </cell>
        </row>
      </sheetData>
      <sheetData sheetId="10">
        <row r="18">
          <cell r="D18">
            <v>855</v>
          </cell>
          <cell r="E18">
            <v>855</v>
          </cell>
          <cell r="F18">
            <v>854</v>
          </cell>
          <cell r="G18">
            <v>855</v>
          </cell>
        </row>
        <row r="19">
          <cell r="D19">
            <v>855</v>
          </cell>
          <cell r="E19">
            <v>855</v>
          </cell>
          <cell r="F19">
            <v>854</v>
          </cell>
          <cell r="G19">
            <v>855</v>
          </cell>
        </row>
      </sheetData>
      <sheetData sheetId="11">
        <row r="18">
          <cell r="D18">
            <v>0</v>
          </cell>
          <cell r="E18">
            <v>1089</v>
          </cell>
        </row>
        <row r="19">
          <cell r="E19">
            <v>1089</v>
          </cell>
        </row>
      </sheetData>
      <sheetData sheetId="12">
        <row r="19">
          <cell r="D19">
            <v>805</v>
          </cell>
          <cell r="E19">
            <v>783</v>
          </cell>
          <cell r="G19">
            <v>2629</v>
          </cell>
        </row>
        <row r="20">
          <cell r="D20">
            <v>805</v>
          </cell>
          <cell r="G20">
            <v>1410</v>
          </cell>
        </row>
        <row r="23">
          <cell r="G23">
            <v>1219</v>
          </cell>
        </row>
      </sheetData>
      <sheetData sheetId="13">
        <row r="20">
          <cell r="D20">
            <v>4819</v>
          </cell>
          <cell r="E20">
            <v>3910</v>
          </cell>
          <cell r="G20">
            <v>4589</v>
          </cell>
        </row>
        <row r="21">
          <cell r="D21">
            <v>1490</v>
          </cell>
          <cell r="E21">
            <v>1486</v>
          </cell>
          <cell r="G21">
            <v>1538</v>
          </cell>
        </row>
        <row r="24">
          <cell r="D24">
            <v>394</v>
          </cell>
          <cell r="E24">
            <v>392</v>
          </cell>
          <cell r="G24">
            <v>406</v>
          </cell>
        </row>
        <row r="28">
          <cell r="D28">
            <v>1985</v>
          </cell>
          <cell r="E28">
            <v>1782</v>
          </cell>
          <cell r="F28">
            <v>1915</v>
          </cell>
        </row>
        <row r="36">
          <cell r="D36">
            <v>950</v>
          </cell>
          <cell r="E36">
            <v>250</v>
          </cell>
          <cell r="G36">
            <v>730</v>
          </cell>
        </row>
      </sheetData>
      <sheetData sheetId="14">
        <row r="17">
          <cell r="D17">
            <v>95618</v>
          </cell>
          <cell r="E17">
            <v>149427</v>
          </cell>
          <cell r="F17">
            <v>132892</v>
          </cell>
          <cell r="H17">
            <v>112557</v>
          </cell>
        </row>
        <row r="18">
          <cell r="D18">
            <v>89663</v>
          </cell>
          <cell r="E18">
            <v>89663</v>
          </cell>
          <cell r="F18">
            <v>77259</v>
          </cell>
          <cell r="H18">
            <v>89113</v>
          </cell>
        </row>
        <row r="27">
          <cell r="D27">
            <v>785</v>
          </cell>
          <cell r="E27">
            <v>785</v>
          </cell>
          <cell r="F27">
            <v>13</v>
          </cell>
          <cell r="H27">
            <v>1898</v>
          </cell>
        </row>
        <row r="31">
          <cell r="D31">
            <v>5170</v>
          </cell>
          <cell r="E31">
            <v>58979</v>
          </cell>
          <cell r="F31">
            <v>55620</v>
          </cell>
          <cell r="H31">
            <v>21546</v>
          </cell>
        </row>
      </sheetData>
      <sheetData sheetId="15">
        <row r="21">
          <cell r="D21">
            <v>119</v>
          </cell>
          <cell r="E21">
            <v>119</v>
          </cell>
          <cell r="F21">
            <v>114</v>
          </cell>
          <cell r="G21">
            <v>120</v>
          </cell>
        </row>
        <row r="22">
          <cell r="D22">
            <v>119</v>
          </cell>
          <cell r="E22">
            <v>119</v>
          </cell>
          <cell r="F22">
            <v>114</v>
          </cell>
          <cell r="G22">
            <v>120</v>
          </cell>
        </row>
      </sheetData>
      <sheetData sheetId="16">
        <row r="21">
          <cell r="D21">
            <v>19134</v>
          </cell>
          <cell r="E21">
            <v>19634</v>
          </cell>
          <cell r="F21">
            <v>18442</v>
          </cell>
          <cell r="H21">
            <v>28760</v>
          </cell>
        </row>
        <row r="22">
          <cell r="D22">
            <v>8230</v>
          </cell>
          <cell r="E22">
            <v>8230</v>
          </cell>
          <cell r="F22">
            <v>9205</v>
          </cell>
          <cell r="H22">
            <v>10195</v>
          </cell>
        </row>
        <row r="26">
          <cell r="D26">
            <v>2201</v>
          </cell>
          <cell r="E26">
            <v>2201</v>
          </cell>
          <cell r="F26">
            <v>2425</v>
          </cell>
          <cell r="H26">
            <v>3093</v>
          </cell>
        </row>
        <row r="31">
          <cell r="D31">
            <v>278</v>
          </cell>
          <cell r="E31">
            <v>278</v>
          </cell>
          <cell r="F31">
            <v>66</v>
          </cell>
          <cell r="H31">
            <v>458</v>
          </cell>
        </row>
        <row r="36">
          <cell r="D36">
            <v>2415</v>
          </cell>
          <cell r="E36">
            <v>2915</v>
          </cell>
          <cell r="F36">
            <v>2381</v>
          </cell>
          <cell r="H36">
            <v>4066</v>
          </cell>
        </row>
        <row r="55">
          <cell r="D55">
            <v>6010</v>
          </cell>
          <cell r="E55">
            <v>6010</v>
          </cell>
          <cell r="F55">
            <v>4365</v>
          </cell>
          <cell r="H55">
            <v>10062</v>
          </cell>
        </row>
        <row r="64">
          <cell r="D64">
            <v>0</v>
          </cell>
          <cell r="E64">
            <v>0</v>
          </cell>
          <cell r="F64">
            <v>0</v>
          </cell>
          <cell r="H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H67">
            <v>886</v>
          </cell>
        </row>
      </sheetData>
      <sheetData sheetId="17">
        <row r="21">
          <cell r="D21">
            <v>13442</v>
          </cell>
          <cell r="H21">
            <v>22200</v>
          </cell>
        </row>
        <row r="22">
          <cell r="D22">
            <v>1409</v>
          </cell>
          <cell r="H22">
            <v>2829</v>
          </cell>
        </row>
        <row r="24">
          <cell r="H24">
            <v>321</v>
          </cell>
        </row>
        <row r="26">
          <cell r="D26">
            <v>12033</v>
          </cell>
          <cell r="E26">
            <v>15107</v>
          </cell>
          <cell r="F26">
            <v>15106</v>
          </cell>
          <cell r="G26">
            <v>19050</v>
          </cell>
        </row>
      </sheetData>
      <sheetData sheetId="18">
        <row r="19">
          <cell r="D19">
            <v>1475</v>
          </cell>
          <cell r="E19">
            <v>1590</v>
          </cell>
          <cell r="F19">
            <v>1517</v>
          </cell>
          <cell r="G19">
            <v>1464</v>
          </cell>
        </row>
        <row r="20">
          <cell r="D20">
            <v>0</v>
          </cell>
          <cell r="E20">
            <v>44</v>
          </cell>
          <cell r="F20">
            <v>44</v>
          </cell>
          <cell r="G20">
            <v>0</v>
          </cell>
        </row>
        <row r="22">
          <cell r="D22">
            <v>0</v>
          </cell>
          <cell r="E22">
            <v>9</v>
          </cell>
          <cell r="F22">
            <v>9</v>
          </cell>
          <cell r="G22">
            <v>0</v>
          </cell>
        </row>
        <row r="24">
          <cell r="D24">
            <v>1475</v>
          </cell>
          <cell r="E24">
            <v>1475</v>
          </cell>
          <cell r="F24">
            <v>1402</v>
          </cell>
          <cell r="G24">
            <v>1439</v>
          </cell>
        </row>
        <row r="30">
          <cell r="D30">
            <v>0</v>
          </cell>
          <cell r="E30">
            <v>62</v>
          </cell>
          <cell r="F30">
            <v>62</v>
          </cell>
          <cell r="G30">
            <v>25</v>
          </cell>
        </row>
      </sheetData>
      <sheetData sheetId="19">
        <row r="15">
          <cell r="D15">
            <v>0</v>
          </cell>
          <cell r="E15">
            <v>0</v>
          </cell>
          <cell r="F15">
            <v>0</v>
          </cell>
          <cell r="H15">
            <v>8611</v>
          </cell>
        </row>
      </sheetData>
      <sheetData sheetId="20">
        <row r="18">
          <cell r="D18">
            <v>5010</v>
          </cell>
          <cell r="E18">
            <v>5273</v>
          </cell>
          <cell r="F18">
            <v>3421</v>
          </cell>
          <cell r="H18">
            <v>9723</v>
          </cell>
        </row>
        <row r="19">
          <cell r="D19">
            <v>0</v>
          </cell>
          <cell r="E19">
            <v>115</v>
          </cell>
          <cell r="F19">
            <v>115</v>
          </cell>
          <cell r="H19">
            <v>155</v>
          </cell>
        </row>
        <row r="21">
          <cell r="D21">
            <v>0</v>
          </cell>
          <cell r="E21">
            <v>23</v>
          </cell>
          <cell r="F21">
            <v>23</v>
          </cell>
          <cell r="H21">
            <v>47</v>
          </cell>
        </row>
        <row r="23">
          <cell r="D23">
            <v>2010</v>
          </cell>
          <cell r="E23">
            <v>2323</v>
          </cell>
          <cell r="F23">
            <v>2323</v>
          </cell>
          <cell r="H23">
            <v>2551</v>
          </cell>
        </row>
        <row r="28">
          <cell r="D28">
            <v>3000</v>
          </cell>
          <cell r="E28">
            <v>2357</v>
          </cell>
          <cell r="F28">
            <v>505</v>
          </cell>
          <cell r="H28">
            <v>1717</v>
          </cell>
        </row>
        <row r="33">
          <cell r="D33">
            <v>0</v>
          </cell>
          <cell r="E33">
            <v>455</v>
          </cell>
          <cell r="F33">
            <v>455</v>
          </cell>
          <cell r="H33">
            <v>5253</v>
          </cell>
        </row>
      </sheetData>
      <sheetData sheetId="21">
        <row r="18">
          <cell r="D18">
            <v>108265</v>
          </cell>
          <cell r="E18">
            <v>108265</v>
          </cell>
          <cell r="F18">
            <v>60958</v>
          </cell>
          <cell r="H18">
            <v>213195</v>
          </cell>
        </row>
        <row r="19">
          <cell r="D19">
            <v>18485</v>
          </cell>
          <cell r="E19">
            <v>18938</v>
          </cell>
          <cell r="F19">
            <v>18938</v>
          </cell>
          <cell r="H19">
            <v>21127</v>
          </cell>
        </row>
        <row r="23">
          <cell r="D23">
            <v>4961</v>
          </cell>
          <cell r="E23">
            <v>5856</v>
          </cell>
          <cell r="F23">
            <v>5856</v>
          </cell>
          <cell r="G23">
            <v>6432</v>
          </cell>
        </row>
        <row r="28">
          <cell r="D28">
            <v>204</v>
          </cell>
          <cell r="E28">
            <v>204</v>
          </cell>
          <cell r="F28">
            <v>12</v>
          </cell>
          <cell r="G28">
            <v>197</v>
          </cell>
        </row>
        <row r="32">
          <cell r="D32">
            <v>62285</v>
          </cell>
          <cell r="E32">
            <v>60277</v>
          </cell>
          <cell r="F32">
            <v>19300</v>
          </cell>
          <cell r="H32">
            <v>54649</v>
          </cell>
        </row>
        <row r="51">
          <cell r="D51">
            <v>12925</v>
          </cell>
          <cell r="E51">
            <v>12925</v>
          </cell>
          <cell r="F51">
            <v>11501</v>
          </cell>
          <cell r="G51">
            <v>16899</v>
          </cell>
        </row>
        <row r="61">
          <cell r="D61">
            <v>105</v>
          </cell>
          <cell r="E61">
            <v>765</v>
          </cell>
          <cell r="F61">
            <v>765</v>
          </cell>
          <cell r="G61">
            <v>765</v>
          </cell>
        </row>
        <row r="63">
          <cell r="D63">
            <v>9210</v>
          </cell>
          <cell r="E63">
            <v>9210</v>
          </cell>
          <cell r="F63">
            <v>4586</v>
          </cell>
          <cell r="H63">
            <v>113036</v>
          </cell>
        </row>
        <row r="72">
          <cell r="D72">
            <v>90</v>
          </cell>
          <cell r="E72">
            <v>90</v>
          </cell>
          <cell r="F72">
            <v>0</v>
          </cell>
          <cell r="G72">
            <v>90</v>
          </cell>
        </row>
      </sheetData>
      <sheetData sheetId="22">
        <row r="17">
          <cell r="D17">
            <v>525</v>
          </cell>
          <cell r="E17">
            <v>525</v>
          </cell>
          <cell r="F17">
            <v>501</v>
          </cell>
          <cell r="G17">
            <v>775</v>
          </cell>
        </row>
        <row r="18">
          <cell r="D18">
            <v>525</v>
          </cell>
          <cell r="E18">
            <v>525</v>
          </cell>
          <cell r="F18">
            <v>501</v>
          </cell>
          <cell r="G18">
            <v>775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23">
        <row r="18">
          <cell r="D18">
            <v>18141</v>
          </cell>
          <cell r="E18">
            <v>18141</v>
          </cell>
          <cell r="F18">
            <v>10614</v>
          </cell>
          <cell r="H18">
            <v>19759</v>
          </cell>
        </row>
        <row r="19">
          <cell r="D19">
            <v>150</v>
          </cell>
          <cell r="E19">
            <v>150</v>
          </cell>
          <cell r="F19">
            <v>100</v>
          </cell>
          <cell r="H19">
            <v>95</v>
          </cell>
        </row>
        <row r="21">
          <cell r="D21">
            <v>35</v>
          </cell>
          <cell r="E21">
            <v>35</v>
          </cell>
          <cell r="F21">
            <v>24</v>
          </cell>
          <cell r="G21">
            <v>35</v>
          </cell>
        </row>
        <row r="23">
          <cell r="D23">
            <v>820</v>
          </cell>
          <cell r="E23">
            <v>820</v>
          </cell>
          <cell r="F23">
            <v>310</v>
          </cell>
          <cell r="H23">
            <v>565</v>
          </cell>
        </row>
        <row r="29">
          <cell r="D29">
            <v>130</v>
          </cell>
          <cell r="E29">
            <v>130</v>
          </cell>
          <cell r="F29">
            <v>71</v>
          </cell>
          <cell r="H29">
            <v>796</v>
          </cell>
        </row>
        <row r="32">
          <cell r="D32">
            <v>17006</v>
          </cell>
          <cell r="E32">
            <v>17006</v>
          </cell>
          <cell r="F32">
            <v>10109</v>
          </cell>
          <cell r="H32">
            <v>18268</v>
          </cell>
        </row>
      </sheetData>
      <sheetData sheetId="24">
        <row r="21">
          <cell r="D21">
            <v>38138</v>
          </cell>
          <cell r="E21">
            <v>38138</v>
          </cell>
          <cell r="F21">
            <v>32558</v>
          </cell>
          <cell r="H21">
            <v>37083</v>
          </cell>
        </row>
        <row r="22">
          <cell r="D22">
            <v>18465</v>
          </cell>
          <cell r="E22">
            <v>18798</v>
          </cell>
          <cell r="F22">
            <v>18716</v>
          </cell>
          <cell r="G22">
            <v>18690</v>
          </cell>
        </row>
        <row r="28">
          <cell r="D28">
            <v>4820</v>
          </cell>
          <cell r="E28">
            <v>4914</v>
          </cell>
          <cell r="F28">
            <v>4914</v>
          </cell>
          <cell r="G28">
            <v>4942</v>
          </cell>
        </row>
        <row r="33">
          <cell r="D33">
            <v>8533</v>
          </cell>
          <cell r="E33">
            <v>8533</v>
          </cell>
          <cell r="F33">
            <v>4596</v>
          </cell>
          <cell r="G33">
            <v>8091</v>
          </cell>
        </row>
        <row r="50">
          <cell r="D50">
            <v>4130</v>
          </cell>
          <cell r="E50">
            <v>3703</v>
          </cell>
          <cell r="F50">
            <v>2730</v>
          </cell>
          <cell r="G50">
            <v>3132</v>
          </cell>
        </row>
        <row r="58">
          <cell r="D58">
            <v>2190</v>
          </cell>
          <cell r="E58">
            <v>2190</v>
          </cell>
          <cell r="F58">
            <v>1602</v>
          </cell>
          <cell r="H58">
            <v>2228</v>
          </cell>
        </row>
      </sheetData>
      <sheetData sheetId="25">
        <row r="33">
          <cell r="D33">
            <v>31402</v>
          </cell>
          <cell r="E33">
            <v>32204</v>
          </cell>
          <cell r="F33">
            <v>23981</v>
          </cell>
          <cell r="G33">
            <v>23930</v>
          </cell>
        </row>
        <row r="34">
          <cell r="D34">
            <v>17561</v>
          </cell>
          <cell r="E34">
            <v>18210</v>
          </cell>
          <cell r="F34">
            <v>13442</v>
          </cell>
          <cell r="G34">
            <v>12820</v>
          </cell>
        </row>
        <row r="39">
          <cell r="D39">
            <v>4682</v>
          </cell>
          <cell r="E39">
            <v>4835</v>
          </cell>
          <cell r="F39">
            <v>3713</v>
          </cell>
          <cell r="G39">
            <v>3514</v>
          </cell>
        </row>
        <row r="43">
          <cell r="D43">
            <v>511</v>
          </cell>
          <cell r="E43">
            <v>511</v>
          </cell>
          <cell r="F43">
            <v>384</v>
          </cell>
          <cell r="G43">
            <v>136</v>
          </cell>
        </row>
        <row r="47">
          <cell r="D47">
            <v>5062</v>
          </cell>
          <cell r="E47">
            <v>5062</v>
          </cell>
          <cell r="F47">
            <v>3888</v>
          </cell>
          <cell r="G47">
            <v>4208</v>
          </cell>
        </row>
        <row r="59">
          <cell r="D59">
            <v>2966</v>
          </cell>
          <cell r="E59">
            <v>2838</v>
          </cell>
          <cell r="F59">
            <v>1806</v>
          </cell>
          <cell r="G59">
            <v>2337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1">
          <cell r="D71">
            <v>620</v>
          </cell>
          <cell r="E71">
            <v>748</v>
          </cell>
          <cell r="F71">
            <v>748</v>
          </cell>
          <cell r="G71">
            <v>540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375</v>
          </cell>
        </row>
      </sheetData>
      <sheetData sheetId="26">
        <row r="21">
          <cell r="E21">
            <v>2577</v>
          </cell>
          <cell r="F21">
            <v>2362</v>
          </cell>
          <cell r="G21">
            <v>2682</v>
          </cell>
        </row>
        <row r="22">
          <cell r="D22">
            <v>1385</v>
          </cell>
          <cell r="E22">
            <v>1385</v>
          </cell>
          <cell r="F22">
            <v>1292</v>
          </cell>
          <cell r="G22">
            <v>1420</v>
          </cell>
        </row>
        <row r="25">
          <cell r="D25">
            <v>370</v>
          </cell>
          <cell r="E25">
            <v>370</v>
          </cell>
          <cell r="F25">
            <v>355</v>
          </cell>
          <cell r="G25">
            <v>380</v>
          </cell>
        </row>
        <row r="28">
          <cell r="D28">
            <v>119</v>
          </cell>
          <cell r="E28">
            <v>119</v>
          </cell>
          <cell r="F28">
            <v>75</v>
          </cell>
          <cell r="G28">
            <v>135</v>
          </cell>
        </row>
        <row r="32">
          <cell r="D32">
            <v>508</v>
          </cell>
          <cell r="E32">
            <v>508</v>
          </cell>
          <cell r="F32">
            <v>455</v>
          </cell>
          <cell r="G32">
            <v>487</v>
          </cell>
        </row>
        <row r="38">
          <cell r="D38">
            <v>195</v>
          </cell>
          <cell r="E38">
            <v>195</v>
          </cell>
          <cell r="F38">
            <v>185</v>
          </cell>
          <cell r="G38">
            <v>260</v>
          </cell>
        </row>
      </sheetData>
      <sheetData sheetId="27">
        <row r="35">
          <cell r="D35">
            <v>119617</v>
          </cell>
          <cell r="E35">
            <v>144259</v>
          </cell>
          <cell r="F35">
            <v>116898</v>
          </cell>
          <cell r="H35">
            <v>140263</v>
          </cell>
        </row>
        <row r="36">
          <cell r="D36">
            <v>50449</v>
          </cell>
          <cell r="E36">
            <v>50449</v>
          </cell>
          <cell r="F36">
            <v>48862</v>
          </cell>
          <cell r="G36">
            <v>45847</v>
          </cell>
        </row>
        <row r="41">
          <cell r="D41">
            <v>13238</v>
          </cell>
          <cell r="E41">
            <v>13238</v>
          </cell>
          <cell r="F41">
            <v>13193</v>
          </cell>
          <cell r="G41">
            <v>12167</v>
          </cell>
        </row>
        <row r="46">
          <cell r="D46">
            <v>881</v>
          </cell>
          <cell r="E46">
            <v>881</v>
          </cell>
          <cell r="F46">
            <v>615</v>
          </cell>
          <cell r="G46">
            <v>722</v>
          </cell>
        </row>
        <row r="51">
          <cell r="D51">
            <v>43248</v>
          </cell>
          <cell r="E51">
            <v>49948</v>
          </cell>
          <cell r="F51">
            <v>41330</v>
          </cell>
          <cell r="H51">
            <v>33964</v>
          </cell>
        </row>
        <row r="93">
          <cell r="D93">
            <v>9311</v>
          </cell>
          <cell r="E93">
            <v>9311</v>
          </cell>
          <cell r="F93">
            <v>6445</v>
          </cell>
          <cell r="H93">
            <v>10839</v>
          </cell>
        </row>
        <row r="108">
          <cell r="D108">
            <v>2210</v>
          </cell>
          <cell r="E108">
            <v>20152</v>
          </cell>
          <cell r="F108">
            <v>6190</v>
          </cell>
          <cell r="H108">
            <v>36389</v>
          </cell>
        </row>
        <row r="112">
          <cell r="D112">
            <v>280</v>
          </cell>
          <cell r="E112">
            <v>280</v>
          </cell>
          <cell r="F112">
            <v>263</v>
          </cell>
          <cell r="G112">
            <v>335</v>
          </cell>
        </row>
      </sheetData>
      <sheetData sheetId="28">
        <row r="26">
          <cell r="D26">
            <v>64138</v>
          </cell>
          <cell r="E26">
            <v>64743</v>
          </cell>
          <cell r="F26">
            <v>59560</v>
          </cell>
          <cell r="H26">
            <v>61020</v>
          </cell>
        </row>
        <row r="27">
          <cell r="D27">
            <v>25951</v>
          </cell>
          <cell r="E27">
            <v>25951</v>
          </cell>
          <cell r="F27">
            <v>24482</v>
          </cell>
          <cell r="G27">
            <v>28192</v>
          </cell>
        </row>
        <row r="36">
          <cell r="D36">
            <v>6895</v>
          </cell>
          <cell r="E36">
            <v>6895</v>
          </cell>
          <cell r="F36">
            <v>6437</v>
          </cell>
          <cell r="H36">
            <v>7917</v>
          </cell>
        </row>
        <row r="40">
          <cell r="D40">
            <v>192</v>
          </cell>
          <cell r="E40">
            <v>192</v>
          </cell>
          <cell r="F40">
            <v>35</v>
          </cell>
          <cell r="G40">
            <v>166</v>
          </cell>
        </row>
        <row r="44">
          <cell r="D44">
            <v>14094</v>
          </cell>
          <cell r="E44">
            <v>14094</v>
          </cell>
          <cell r="F44">
            <v>11481</v>
          </cell>
          <cell r="H44">
            <v>13162</v>
          </cell>
        </row>
        <row r="68">
          <cell r="D68">
            <v>6815</v>
          </cell>
          <cell r="E68">
            <v>6279</v>
          </cell>
          <cell r="F68">
            <v>5793</v>
          </cell>
          <cell r="H68">
            <v>7930</v>
          </cell>
        </row>
        <row r="81">
          <cell r="D81">
            <v>10191</v>
          </cell>
          <cell r="E81">
            <v>11332</v>
          </cell>
          <cell r="F81">
            <v>11332</v>
          </cell>
          <cell r="H81">
            <v>3653</v>
          </cell>
        </row>
      </sheetData>
      <sheetData sheetId="29">
        <row r="23">
          <cell r="D23">
            <v>49984</v>
          </cell>
          <cell r="E23">
            <v>49984</v>
          </cell>
          <cell r="F23">
            <v>45489</v>
          </cell>
          <cell r="H23">
            <v>48866</v>
          </cell>
        </row>
        <row r="24">
          <cell r="D24">
            <v>23250</v>
          </cell>
          <cell r="E24">
            <v>23409</v>
          </cell>
          <cell r="F24">
            <v>23410</v>
          </cell>
          <cell r="G24">
            <v>24440</v>
          </cell>
        </row>
        <row r="28">
          <cell r="D28">
            <v>6135</v>
          </cell>
          <cell r="E28">
            <v>6135</v>
          </cell>
          <cell r="F28">
            <v>6010</v>
          </cell>
          <cell r="G28">
            <v>6583</v>
          </cell>
        </row>
        <row r="33">
          <cell r="D33">
            <v>123</v>
          </cell>
          <cell r="E33">
            <v>123</v>
          </cell>
          <cell r="F33">
            <v>91</v>
          </cell>
          <cell r="H33">
            <v>172</v>
          </cell>
        </row>
        <row r="37">
          <cell r="D37">
            <v>10730</v>
          </cell>
          <cell r="E37">
            <v>10291</v>
          </cell>
          <cell r="F37">
            <v>6176</v>
          </cell>
          <cell r="G37">
            <v>7383</v>
          </cell>
        </row>
        <row r="59">
          <cell r="D59">
            <v>1946</v>
          </cell>
          <cell r="E59">
            <v>2673</v>
          </cell>
          <cell r="F59">
            <v>2673</v>
          </cell>
          <cell r="H59">
            <v>4488</v>
          </cell>
        </row>
        <row r="69">
          <cell r="D69">
            <v>1500</v>
          </cell>
          <cell r="E69">
            <v>1500</v>
          </cell>
          <cell r="F69">
            <v>1481</v>
          </cell>
          <cell r="G69">
            <v>1500</v>
          </cell>
        </row>
        <row r="71">
          <cell r="D71">
            <v>6300</v>
          </cell>
          <cell r="E71">
            <v>5853</v>
          </cell>
          <cell r="F71">
            <v>5648</v>
          </cell>
          <cell r="G71">
            <v>4300</v>
          </cell>
        </row>
      </sheetData>
      <sheetData sheetId="30">
        <row r="24">
          <cell r="C24">
            <v>8468</v>
          </cell>
          <cell r="D24">
            <v>8468</v>
          </cell>
          <cell r="E24">
            <v>8057</v>
          </cell>
          <cell r="G24">
            <v>8832</v>
          </cell>
        </row>
        <row r="25">
          <cell r="C25">
            <v>3510</v>
          </cell>
          <cell r="D25">
            <v>3575</v>
          </cell>
          <cell r="E25">
            <v>3575</v>
          </cell>
          <cell r="G25">
            <v>3685</v>
          </cell>
        </row>
        <row r="29">
          <cell r="C29">
            <v>938</v>
          </cell>
          <cell r="D29">
            <v>951</v>
          </cell>
          <cell r="E29">
            <v>951</v>
          </cell>
          <cell r="G29">
            <v>965</v>
          </cell>
        </row>
        <row r="32">
          <cell r="C32">
            <v>80</v>
          </cell>
          <cell r="D32">
            <v>80</v>
          </cell>
          <cell r="E32">
            <v>10</v>
          </cell>
          <cell r="G32">
            <v>81</v>
          </cell>
        </row>
        <row r="37">
          <cell r="C37">
            <v>1410</v>
          </cell>
          <cell r="D37">
            <v>1310</v>
          </cell>
          <cell r="E37">
            <v>1190</v>
          </cell>
          <cell r="G37">
            <v>1505</v>
          </cell>
        </row>
        <row r="51">
          <cell r="C51">
            <v>580</v>
          </cell>
          <cell r="D51">
            <v>602</v>
          </cell>
          <cell r="E51">
            <v>421</v>
          </cell>
          <cell r="G51">
            <v>616</v>
          </cell>
        </row>
        <row r="59">
          <cell r="C59">
            <v>550</v>
          </cell>
          <cell r="D59">
            <v>550</v>
          </cell>
          <cell r="E59">
            <v>549</v>
          </cell>
          <cell r="G59">
            <v>560</v>
          </cell>
        </row>
        <row r="61">
          <cell r="C61">
            <v>1400</v>
          </cell>
          <cell r="D61">
            <v>1400</v>
          </cell>
          <cell r="E61">
            <v>1361</v>
          </cell>
          <cell r="G61">
            <v>1420</v>
          </cell>
        </row>
      </sheetData>
      <sheetData sheetId="31">
        <row r="17">
          <cell r="D17">
            <v>6227</v>
          </cell>
          <cell r="E17">
            <v>6227</v>
          </cell>
          <cell r="F17">
            <v>4916</v>
          </cell>
          <cell r="G17">
            <v>1800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7">
          <cell r="D27">
            <v>500</v>
          </cell>
          <cell r="E27">
            <v>500</v>
          </cell>
          <cell r="F27">
            <v>0</v>
          </cell>
          <cell r="G27">
            <v>900</v>
          </cell>
        </row>
        <row r="31">
          <cell r="D31">
            <v>5727</v>
          </cell>
          <cell r="E31">
            <v>5727</v>
          </cell>
          <cell r="F31">
            <v>4916</v>
          </cell>
          <cell r="G31">
            <v>900</v>
          </cell>
        </row>
      </sheetData>
      <sheetData sheetId="32">
        <row r="24">
          <cell r="D24">
            <v>15812</v>
          </cell>
          <cell r="E24">
            <v>15812</v>
          </cell>
          <cell r="F24">
            <v>15497</v>
          </cell>
          <cell r="G24">
            <v>15862</v>
          </cell>
        </row>
        <row r="25">
          <cell r="D25">
            <v>7010</v>
          </cell>
          <cell r="E25">
            <v>7162</v>
          </cell>
          <cell r="F25">
            <v>7162</v>
          </cell>
          <cell r="G25">
            <v>7195</v>
          </cell>
        </row>
        <row r="28">
          <cell r="D28">
            <v>1975</v>
          </cell>
          <cell r="E28">
            <v>1975</v>
          </cell>
          <cell r="F28">
            <v>1906</v>
          </cell>
          <cell r="G28">
            <v>2025</v>
          </cell>
        </row>
        <row r="33">
          <cell r="D33">
            <v>112</v>
          </cell>
          <cell r="E33">
            <v>112</v>
          </cell>
          <cell r="F33">
            <v>6</v>
          </cell>
          <cell r="G33">
            <v>162</v>
          </cell>
        </row>
        <row r="37">
          <cell r="D37">
            <v>5470</v>
          </cell>
          <cell r="E37">
            <v>5470</v>
          </cell>
          <cell r="F37">
            <v>5450</v>
          </cell>
          <cell r="G37">
            <v>5289</v>
          </cell>
        </row>
        <row r="47">
          <cell r="D47">
            <v>1245</v>
          </cell>
          <cell r="E47">
            <v>1093</v>
          </cell>
          <cell r="F47">
            <v>973</v>
          </cell>
          <cell r="G47">
            <v>1191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</sheetData>
      <sheetData sheetId="33">
        <row r="18">
          <cell r="D18">
            <v>11561</v>
          </cell>
          <cell r="E18">
            <v>12899</v>
          </cell>
          <cell r="F18">
            <v>11415</v>
          </cell>
          <cell r="H18">
            <v>16397</v>
          </cell>
        </row>
        <row r="19">
          <cell r="D19">
            <v>100</v>
          </cell>
          <cell r="E19">
            <v>100</v>
          </cell>
          <cell r="F19">
            <v>100</v>
          </cell>
          <cell r="G19">
            <v>4150</v>
          </cell>
        </row>
        <row r="22">
          <cell r="D22">
            <v>24</v>
          </cell>
          <cell r="E22">
            <v>24</v>
          </cell>
          <cell r="F22">
            <v>22</v>
          </cell>
          <cell r="G22">
            <v>1170</v>
          </cell>
        </row>
        <row r="25">
          <cell r="D25">
            <v>3683</v>
          </cell>
          <cell r="E25">
            <v>3683</v>
          </cell>
          <cell r="F25">
            <v>3570</v>
          </cell>
          <cell r="G25">
            <v>4555</v>
          </cell>
        </row>
        <row r="39">
          <cell r="D39">
            <v>2754</v>
          </cell>
          <cell r="E39">
            <v>2754</v>
          </cell>
          <cell r="F39">
            <v>1385</v>
          </cell>
          <cell r="G39">
            <v>4302</v>
          </cell>
        </row>
        <row r="49">
          <cell r="D49">
            <v>5000</v>
          </cell>
          <cell r="E49">
            <v>6338</v>
          </cell>
          <cell r="F49">
            <v>6338</v>
          </cell>
          <cell r="H49">
            <v>1899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321</v>
          </cell>
        </row>
      </sheetData>
      <sheetData sheetId="34">
        <row r="15">
          <cell r="E15">
            <v>5816</v>
          </cell>
          <cell r="F15">
            <v>4743</v>
          </cell>
          <cell r="H15">
            <v>23300</v>
          </cell>
        </row>
        <row r="16">
          <cell r="E16">
            <v>5816</v>
          </cell>
          <cell r="F16">
            <v>4743</v>
          </cell>
          <cell r="H16">
            <v>23300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35">
        <row r="22">
          <cell r="D22">
            <v>18766</v>
          </cell>
          <cell r="E22">
            <v>19116</v>
          </cell>
          <cell r="F22">
            <v>17719</v>
          </cell>
          <cell r="H22">
            <v>19901</v>
          </cell>
        </row>
        <row r="23">
          <cell r="D23">
            <v>8235</v>
          </cell>
          <cell r="E23">
            <v>8235</v>
          </cell>
          <cell r="F23">
            <v>8016</v>
          </cell>
          <cell r="H23">
            <v>9558</v>
          </cell>
        </row>
        <row r="27">
          <cell r="D27">
            <v>2206</v>
          </cell>
          <cell r="E27">
            <v>2206</v>
          </cell>
          <cell r="F27">
            <v>2076</v>
          </cell>
          <cell r="H27">
            <v>2473</v>
          </cell>
        </row>
        <row r="30">
          <cell r="D30">
            <v>303</v>
          </cell>
          <cell r="E30">
            <v>303</v>
          </cell>
          <cell r="F30">
            <v>42</v>
          </cell>
          <cell r="H30">
            <v>64</v>
          </cell>
        </row>
        <row r="37">
          <cell r="D37">
            <v>5490</v>
          </cell>
          <cell r="E37">
            <v>4501</v>
          </cell>
          <cell r="F37">
            <v>3787</v>
          </cell>
          <cell r="H37">
            <v>4138</v>
          </cell>
        </row>
        <row r="57">
          <cell r="D57">
            <v>2172</v>
          </cell>
          <cell r="E57">
            <v>2172</v>
          </cell>
          <cell r="F57">
            <v>2099</v>
          </cell>
          <cell r="H57">
            <v>2888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D67">
            <v>360</v>
          </cell>
          <cell r="E67">
            <v>1699</v>
          </cell>
          <cell r="F67">
            <v>1699</v>
          </cell>
          <cell r="G67">
            <v>780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</sheetData>
      <sheetData sheetId="36">
        <row r="19">
          <cell r="D19">
            <v>2000</v>
          </cell>
          <cell r="E19">
            <v>2000</v>
          </cell>
          <cell r="F19">
            <v>0</v>
          </cell>
          <cell r="G19">
            <v>2000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5">
          <cell r="D25">
            <v>2000</v>
          </cell>
          <cell r="E25">
            <v>2000</v>
          </cell>
          <cell r="F25">
            <v>0</v>
          </cell>
          <cell r="G25">
            <v>2000</v>
          </cell>
        </row>
      </sheetData>
      <sheetData sheetId="37">
        <row r="16">
          <cell r="D16">
            <v>7595</v>
          </cell>
          <cell r="E16">
            <v>7830</v>
          </cell>
          <cell r="F16">
            <v>7686</v>
          </cell>
          <cell r="G16">
            <v>2683</v>
          </cell>
        </row>
        <row r="17">
          <cell r="D17">
            <v>4680</v>
          </cell>
          <cell r="E17">
            <v>4456</v>
          </cell>
          <cell r="F17">
            <v>4429</v>
          </cell>
          <cell r="G17">
            <v>710</v>
          </cell>
        </row>
        <row r="21">
          <cell r="D21">
            <v>1243</v>
          </cell>
          <cell r="E21">
            <v>1247</v>
          </cell>
          <cell r="F21">
            <v>1247</v>
          </cell>
          <cell r="G21">
            <v>167</v>
          </cell>
        </row>
        <row r="24">
          <cell r="D24">
            <v>115</v>
          </cell>
          <cell r="E24">
            <v>350</v>
          </cell>
          <cell r="F24">
            <v>235</v>
          </cell>
          <cell r="G24">
            <v>115</v>
          </cell>
        </row>
        <row r="32">
          <cell r="D32">
            <v>640</v>
          </cell>
          <cell r="E32">
            <v>790</v>
          </cell>
          <cell r="F32">
            <v>789</v>
          </cell>
          <cell r="G32">
            <v>594</v>
          </cell>
        </row>
        <row r="42">
          <cell r="D42">
            <v>245</v>
          </cell>
          <cell r="E42">
            <v>315</v>
          </cell>
          <cell r="F42">
            <v>314</v>
          </cell>
          <cell r="G42">
            <v>425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1">
          <cell r="D51">
            <v>672</v>
          </cell>
          <cell r="E51">
            <v>672</v>
          </cell>
          <cell r="F51">
            <v>672</v>
          </cell>
          <cell r="G51">
            <v>672</v>
          </cell>
        </row>
      </sheetData>
      <sheetData sheetId="38">
        <row r="46">
          <cell r="D46">
            <v>464640</v>
          </cell>
          <cell r="E46">
            <v>557387</v>
          </cell>
          <cell r="F46">
            <v>499098</v>
          </cell>
          <cell r="H46">
            <v>578364</v>
          </cell>
        </row>
        <row r="47">
          <cell r="D47">
            <v>294160</v>
          </cell>
          <cell r="E47">
            <v>363186</v>
          </cell>
          <cell r="F47">
            <v>328455</v>
          </cell>
          <cell r="H47">
            <v>372629</v>
          </cell>
        </row>
        <row r="61">
          <cell r="D61">
            <v>78102</v>
          </cell>
          <cell r="E61">
            <v>94385</v>
          </cell>
          <cell r="F61">
            <v>82436</v>
          </cell>
          <cell r="H61">
            <v>99999</v>
          </cell>
        </row>
        <row r="67">
          <cell r="D67">
            <v>2665</v>
          </cell>
          <cell r="E67">
            <v>6842</v>
          </cell>
          <cell r="F67">
            <v>6791</v>
          </cell>
          <cell r="H67">
            <v>9273</v>
          </cell>
        </row>
        <row r="73">
          <cell r="D73">
            <v>38685</v>
          </cell>
          <cell r="E73">
            <v>38678</v>
          </cell>
          <cell r="F73">
            <v>32412</v>
          </cell>
          <cell r="H73">
            <v>46370</v>
          </cell>
        </row>
        <row r="110">
          <cell r="D110">
            <v>36920</v>
          </cell>
          <cell r="E110">
            <v>38906</v>
          </cell>
          <cell r="F110">
            <v>33592</v>
          </cell>
          <cell r="H110">
            <v>38791</v>
          </cell>
        </row>
        <row r="129">
          <cell r="D129">
            <v>370</v>
          </cell>
          <cell r="E129">
            <v>377</v>
          </cell>
          <cell r="F129">
            <v>377</v>
          </cell>
          <cell r="H129">
            <v>360</v>
          </cell>
        </row>
        <row r="131">
          <cell r="D131">
            <v>240</v>
          </cell>
          <cell r="E131">
            <v>240</v>
          </cell>
          <cell r="F131">
            <v>185</v>
          </cell>
          <cell r="H131">
            <v>245</v>
          </cell>
        </row>
        <row r="134">
          <cell r="D134">
            <v>828</v>
          </cell>
          <cell r="E134">
            <v>828</v>
          </cell>
          <cell r="F134">
            <v>1707</v>
          </cell>
          <cell r="H134">
            <v>1947</v>
          </cell>
        </row>
        <row r="140">
          <cell r="D140">
            <v>12670</v>
          </cell>
          <cell r="E140">
            <v>13945</v>
          </cell>
          <cell r="F140">
            <v>13143</v>
          </cell>
          <cell r="H140">
            <v>8750</v>
          </cell>
        </row>
      </sheetData>
      <sheetData sheetId="39">
        <row r="23">
          <cell r="D23">
            <v>15200</v>
          </cell>
          <cell r="E23">
            <v>19133</v>
          </cell>
          <cell r="F23">
            <v>19132</v>
          </cell>
          <cell r="G23">
            <v>16749</v>
          </cell>
        </row>
        <row r="24">
          <cell r="D24">
            <v>15200</v>
          </cell>
          <cell r="E24">
            <v>19133</v>
          </cell>
          <cell r="F24">
            <v>19132</v>
          </cell>
          <cell r="G24">
            <v>16749</v>
          </cell>
        </row>
      </sheetData>
      <sheetData sheetId="40">
        <row r="27">
          <cell r="D27">
            <v>275907</v>
          </cell>
          <cell r="E27">
            <v>294375</v>
          </cell>
          <cell r="F27">
            <v>292059</v>
          </cell>
          <cell r="H27">
            <v>328534</v>
          </cell>
        </row>
        <row r="28">
          <cell r="D28">
            <v>156554</v>
          </cell>
          <cell r="E28">
            <v>169374</v>
          </cell>
          <cell r="F28">
            <v>168119</v>
          </cell>
          <cell r="H28">
            <v>197617</v>
          </cell>
        </row>
        <row r="35">
          <cell r="D35">
            <v>42268</v>
          </cell>
          <cell r="E35">
            <v>46704</v>
          </cell>
          <cell r="F35">
            <v>46704</v>
          </cell>
          <cell r="H35">
            <v>52802</v>
          </cell>
        </row>
        <row r="39">
          <cell r="D39">
            <v>636</v>
          </cell>
          <cell r="E39">
            <v>226</v>
          </cell>
          <cell r="F39">
            <v>181</v>
          </cell>
          <cell r="H39">
            <v>536</v>
          </cell>
        </row>
        <row r="43">
          <cell r="D43">
            <v>38883</v>
          </cell>
          <cell r="E43">
            <v>38883</v>
          </cell>
          <cell r="F43">
            <v>38200</v>
          </cell>
          <cell r="H43">
            <v>41015</v>
          </cell>
        </row>
        <row r="69">
          <cell r="D69">
            <v>20276</v>
          </cell>
          <cell r="E69">
            <v>23140</v>
          </cell>
          <cell r="F69">
            <v>23121</v>
          </cell>
          <cell r="H69">
            <v>23653</v>
          </cell>
        </row>
        <row r="85">
          <cell r="D85">
            <v>16750</v>
          </cell>
          <cell r="E85">
            <v>15508</v>
          </cell>
          <cell r="F85">
            <v>15206</v>
          </cell>
          <cell r="H85">
            <v>12371</v>
          </cell>
        </row>
        <row r="94">
          <cell r="D94">
            <v>540</v>
          </cell>
          <cell r="E94">
            <v>540</v>
          </cell>
          <cell r="F94">
            <v>528</v>
          </cell>
          <cell r="H94">
            <v>540</v>
          </cell>
        </row>
      </sheetData>
      <sheetData sheetId="41">
        <row r="31">
          <cell r="D31">
            <v>209983</v>
          </cell>
          <cell r="E31">
            <v>188789</v>
          </cell>
          <cell r="G31">
            <v>217234</v>
          </cell>
        </row>
        <row r="32">
          <cell r="C32">
            <v>106255</v>
          </cell>
          <cell r="D32">
            <v>125985</v>
          </cell>
          <cell r="E32">
            <v>122695</v>
          </cell>
          <cell r="G32">
            <v>134995</v>
          </cell>
        </row>
        <row r="43">
          <cell r="C43">
            <v>28820</v>
          </cell>
          <cell r="D43">
            <v>33474</v>
          </cell>
          <cell r="E43">
            <v>32662</v>
          </cell>
          <cell r="G43">
            <v>36456</v>
          </cell>
        </row>
        <row r="47">
          <cell r="C47">
            <v>522</v>
          </cell>
          <cell r="D47">
            <v>522</v>
          </cell>
          <cell r="E47">
            <v>298</v>
          </cell>
          <cell r="F47">
            <v>349</v>
          </cell>
        </row>
        <row r="54">
          <cell r="C54">
            <v>24357</v>
          </cell>
          <cell r="D54">
            <v>24319</v>
          </cell>
          <cell r="E54">
            <v>11202</v>
          </cell>
          <cell r="F54">
            <v>19664</v>
          </cell>
        </row>
        <row r="84">
          <cell r="C84">
            <v>20014</v>
          </cell>
          <cell r="D84">
            <v>20376</v>
          </cell>
          <cell r="E84">
            <v>17346</v>
          </cell>
          <cell r="G84">
            <v>23471</v>
          </cell>
        </row>
        <row r="97">
          <cell r="C97">
            <v>200</v>
          </cell>
          <cell r="D97">
            <v>200</v>
          </cell>
          <cell r="E97">
            <v>196</v>
          </cell>
          <cell r="G97">
            <v>250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</row>
        <row r="101">
          <cell r="C101">
            <v>4409</v>
          </cell>
          <cell r="D101">
            <v>4899</v>
          </cell>
          <cell r="E101">
            <v>4202</v>
          </cell>
          <cell r="G101">
            <v>1847</v>
          </cell>
        </row>
        <row r="107">
          <cell r="C107">
            <v>170</v>
          </cell>
          <cell r="D107">
            <v>208</v>
          </cell>
          <cell r="E107">
            <v>188</v>
          </cell>
          <cell r="G107">
            <v>202</v>
          </cell>
        </row>
      </sheetData>
      <sheetData sheetId="42">
        <row r="26">
          <cell r="C26">
            <v>2520</v>
          </cell>
          <cell r="D26">
            <v>6997</v>
          </cell>
          <cell r="E26">
            <v>6997</v>
          </cell>
          <cell r="F26">
            <v>4200</v>
          </cell>
        </row>
        <row r="30">
          <cell r="C30">
            <v>14107</v>
          </cell>
          <cell r="D30">
            <v>16050</v>
          </cell>
          <cell r="E30">
            <v>13410</v>
          </cell>
          <cell r="F30">
            <v>10005</v>
          </cell>
        </row>
        <row r="39">
          <cell r="C39">
            <v>0</v>
          </cell>
          <cell r="D39">
            <v>100</v>
          </cell>
          <cell r="E39">
            <v>485</v>
          </cell>
          <cell r="F39">
            <v>2046</v>
          </cell>
        </row>
      </sheetData>
      <sheetData sheetId="43">
        <row r="23">
          <cell r="C23">
            <v>0</v>
          </cell>
          <cell r="D23">
            <v>708</v>
          </cell>
          <cell r="E23">
            <v>707</v>
          </cell>
          <cell r="F23">
            <v>1520</v>
          </cell>
        </row>
        <row r="26">
          <cell r="C26">
            <v>0</v>
          </cell>
          <cell r="D26">
            <v>12</v>
          </cell>
          <cell r="E26">
            <v>12</v>
          </cell>
          <cell r="F26">
            <v>5077</v>
          </cell>
        </row>
        <row r="35">
          <cell r="C35">
            <v>0</v>
          </cell>
          <cell r="D35">
            <v>120</v>
          </cell>
          <cell r="E35">
            <v>120</v>
          </cell>
          <cell r="F35">
            <v>704</v>
          </cell>
        </row>
      </sheetData>
      <sheetData sheetId="44">
        <row r="19">
          <cell r="C19">
            <v>25462</v>
          </cell>
          <cell r="D19">
            <v>26306</v>
          </cell>
          <cell r="E19">
            <v>25725</v>
          </cell>
          <cell r="G19">
            <v>33204</v>
          </cell>
        </row>
        <row r="20">
          <cell r="C20">
            <v>9881</v>
          </cell>
          <cell r="D20">
            <v>10075</v>
          </cell>
          <cell r="E20">
            <v>9822</v>
          </cell>
          <cell r="F20">
            <v>12745</v>
          </cell>
        </row>
        <row r="26">
          <cell r="C26">
            <v>2628</v>
          </cell>
          <cell r="D26">
            <v>2836</v>
          </cell>
          <cell r="E26">
            <v>2547</v>
          </cell>
          <cell r="G26">
            <v>3639</v>
          </cell>
        </row>
        <row r="30">
          <cell r="C30">
            <v>11465</v>
          </cell>
          <cell r="D30">
            <v>12307</v>
          </cell>
          <cell r="E30">
            <v>12308</v>
          </cell>
          <cell r="G30">
            <v>16209</v>
          </cell>
        </row>
        <row r="40">
          <cell r="C40">
            <v>462</v>
          </cell>
          <cell r="D40">
            <v>462</v>
          </cell>
          <cell r="E40">
            <v>431</v>
          </cell>
          <cell r="F40">
            <v>148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9">
          <cell r="C49">
            <v>1026</v>
          </cell>
          <cell r="D49">
            <v>626</v>
          </cell>
          <cell r="E49">
            <v>617</v>
          </cell>
          <cell r="G49">
            <v>463</v>
          </cell>
        </row>
      </sheetData>
      <sheetData sheetId="45">
        <row r="25">
          <cell r="D25">
            <v>38651</v>
          </cell>
          <cell r="E25">
            <v>38728</v>
          </cell>
          <cell r="F25">
            <v>37092</v>
          </cell>
          <cell r="H25">
            <v>55106</v>
          </cell>
        </row>
        <row r="26">
          <cell r="D26">
            <v>25096</v>
          </cell>
          <cell r="E26">
            <v>25130</v>
          </cell>
          <cell r="F26">
            <v>24664</v>
          </cell>
          <cell r="H26">
            <v>38484</v>
          </cell>
        </row>
        <row r="33">
          <cell r="D33">
            <v>6790</v>
          </cell>
          <cell r="E33">
            <v>6833</v>
          </cell>
          <cell r="F33">
            <v>6830</v>
          </cell>
          <cell r="H33">
            <v>10089</v>
          </cell>
        </row>
        <row r="37">
          <cell r="D37">
            <v>252</v>
          </cell>
          <cell r="E37">
            <v>152</v>
          </cell>
          <cell r="F37">
            <v>108</v>
          </cell>
          <cell r="H37">
            <v>252</v>
          </cell>
        </row>
        <row r="42">
          <cell r="D42">
            <v>4293</v>
          </cell>
          <cell r="E42">
            <v>4293</v>
          </cell>
          <cell r="F42">
            <v>3451</v>
          </cell>
          <cell r="H42">
            <v>4181</v>
          </cell>
        </row>
        <row r="58">
          <cell r="D58">
            <v>1800</v>
          </cell>
          <cell r="E58">
            <v>1800</v>
          </cell>
          <cell r="F58">
            <v>1520</v>
          </cell>
          <cell r="H58">
            <v>1880</v>
          </cell>
        </row>
        <row r="67">
          <cell r="D67">
            <v>200</v>
          </cell>
          <cell r="E67">
            <v>300</v>
          </cell>
          <cell r="F67">
            <v>300</v>
          </cell>
          <cell r="H67">
            <v>0</v>
          </cell>
        </row>
        <row r="69">
          <cell r="D69">
            <v>220</v>
          </cell>
          <cell r="E69">
            <v>220</v>
          </cell>
          <cell r="F69">
            <v>219</v>
          </cell>
          <cell r="H69">
            <v>220</v>
          </cell>
        </row>
      </sheetData>
      <sheetData sheetId="46">
        <row r="19">
          <cell r="C19">
            <v>50000</v>
          </cell>
          <cell r="D19">
            <v>50000</v>
          </cell>
          <cell r="E19">
            <v>44631</v>
          </cell>
          <cell r="F19">
            <v>50000</v>
          </cell>
        </row>
        <row r="20">
          <cell r="C20">
            <v>50000</v>
          </cell>
          <cell r="D20">
            <v>50000</v>
          </cell>
          <cell r="E20">
            <v>44631</v>
          </cell>
          <cell r="F20">
            <v>50000</v>
          </cell>
        </row>
      </sheetData>
      <sheetData sheetId="47">
        <row r="16">
          <cell r="D16">
            <v>8530</v>
          </cell>
          <cell r="E16">
            <v>8530</v>
          </cell>
          <cell r="F16">
            <v>5874</v>
          </cell>
          <cell r="G16">
            <v>6268</v>
          </cell>
        </row>
        <row r="17">
          <cell r="D17">
            <v>4339</v>
          </cell>
          <cell r="E17">
            <v>4339</v>
          </cell>
          <cell r="F17">
            <v>2801</v>
          </cell>
          <cell r="G17">
            <v>2800</v>
          </cell>
        </row>
        <row r="22">
          <cell r="D22">
            <v>1158</v>
          </cell>
          <cell r="E22">
            <v>1158</v>
          </cell>
          <cell r="F22">
            <v>794</v>
          </cell>
          <cell r="G22">
            <v>747</v>
          </cell>
        </row>
        <row r="25">
          <cell r="D25">
            <v>142</v>
          </cell>
          <cell r="E25">
            <v>142</v>
          </cell>
          <cell r="F25">
            <v>55</v>
          </cell>
          <cell r="G25">
            <v>71</v>
          </cell>
        </row>
        <row r="28">
          <cell r="D28">
            <v>1016</v>
          </cell>
          <cell r="E28">
            <v>1012</v>
          </cell>
          <cell r="F28">
            <v>865</v>
          </cell>
          <cell r="G28">
            <v>860</v>
          </cell>
        </row>
        <row r="39">
          <cell r="D39">
            <v>605</v>
          </cell>
          <cell r="E39">
            <v>609</v>
          </cell>
          <cell r="F39">
            <v>254</v>
          </cell>
          <cell r="G39">
            <v>365</v>
          </cell>
        </row>
        <row r="47">
          <cell r="D47">
            <v>1270</v>
          </cell>
          <cell r="E47">
            <v>1270</v>
          </cell>
          <cell r="F47">
            <v>1105</v>
          </cell>
          <cell r="G47">
            <v>1425</v>
          </cell>
        </row>
      </sheetData>
      <sheetData sheetId="48">
        <row r="21">
          <cell r="D21">
            <v>15415</v>
          </cell>
          <cell r="E21">
            <v>15723</v>
          </cell>
          <cell r="F21">
            <v>15149</v>
          </cell>
          <cell r="H21">
            <v>15517</v>
          </cell>
        </row>
        <row r="22">
          <cell r="D22">
            <v>10588</v>
          </cell>
          <cell r="E22">
            <v>10588</v>
          </cell>
          <cell r="F22">
            <v>10611</v>
          </cell>
          <cell r="G22">
            <v>10739</v>
          </cell>
        </row>
        <row r="27">
          <cell r="D27">
            <v>2785</v>
          </cell>
          <cell r="E27">
            <v>2785</v>
          </cell>
          <cell r="F27">
            <v>2781</v>
          </cell>
          <cell r="G27">
            <v>2820</v>
          </cell>
        </row>
        <row r="32">
          <cell r="D32">
            <v>962</v>
          </cell>
          <cell r="E32">
            <v>362</v>
          </cell>
          <cell r="F32">
            <v>256</v>
          </cell>
          <cell r="H32">
            <v>305</v>
          </cell>
        </row>
        <row r="36">
          <cell r="D36">
            <v>359</v>
          </cell>
          <cell r="E36">
            <v>1267</v>
          </cell>
          <cell r="F36">
            <v>838</v>
          </cell>
          <cell r="G36">
            <v>1043</v>
          </cell>
        </row>
        <row r="47">
          <cell r="D47">
            <v>506</v>
          </cell>
          <cell r="E47">
            <v>721</v>
          </cell>
          <cell r="F47">
            <v>663</v>
          </cell>
          <cell r="H47">
            <v>610</v>
          </cell>
        </row>
        <row r="52">
          <cell r="D52">
            <v>215</v>
          </cell>
          <cell r="E52">
            <v>0</v>
          </cell>
          <cell r="F52">
            <v>0</v>
          </cell>
          <cell r="G52">
            <v>0</v>
          </cell>
        </row>
      </sheetData>
      <sheetData sheetId="49">
        <row r="24">
          <cell r="D24">
            <v>69431</v>
          </cell>
          <cell r="E24">
            <v>70754</v>
          </cell>
          <cell r="F24">
            <v>53063</v>
          </cell>
          <cell r="H24">
            <v>74942</v>
          </cell>
        </row>
        <row r="25">
          <cell r="D25">
            <v>36614</v>
          </cell>
          <cell r="E25">
            <v>36614</v>
          </cell>
          <cell r="F25">
            <v>32265</v>
          </cell>
          <cell r="H25">
            <v>37991</v>
          </cell>
        </row>
        <row r="29">
          <cell r="D29">
            <v>10110</v>
          </cell>
          <cell r="E29">
            <v>10110</v>
          </cell>
          <cell r="F29">
            <v>8106</v>
          </cell>
          <cell r="H29">
            <v>9712</v>
          </cell>
        </row>
        <row r="34">
          <cell r="D34">
            <v>1414</v>
          </cell>
          <cell r="E34">
            <v>1414</v>
          </cell>
          <cell r="F34">
            <v>424</v>
          </cell>
          <cell r="G34">
            <v>1828</v>
          </cell>
        </row>
        <row r="41">
          <cell r="D41">
            <v>7940</v>
          </cell>
          <cell r="E41">
            <v>8307</v>
          </cell>
          <cell r="F41">
            <v>7029</v>
          </cell>
          <cell r="G41">
            <v>9602</v>
          </cell>
        </row>
        <row r="56">
          <cell r="D56">
            <v>3548</v>
          </cell>
          <cell r="E56">
            <v>3732</v>
          </cell>
          <cell r="F56">
            <v>1753</v>
          </cell>
          <cell r="H56">
            <v>3614</v>
          </cell>
        </row>
        <row r="66">
          <cell r="D66">
            <v>4000</v>
          </cell>
          <cell r="E66">
            <v>4000</v>
          </cell>
          <cell r="F66">
            <v>0</v>
          </cell>
          <cell r="H66">
            <v>5406</v>
          </cell>
        </row>
        <row r="70">
          <cell r="D70">
            <v>5805</v>
          </cell>
          <cell r="E70">
            <v>6577</v>
          </cell>
          <cell r="F70">
            <v>3486</v>
          </cell>
          <cell r="G70">
            <v>4482</v>
          </cell>
        </row>
        <row r="74">
          <cell r="H74">
            <v>2307</v>
          </cell>
        </row>
      </sheetData>
      <sheetData sheetId="50">
        <row r="21">
          <cell r="D21">
            <v>0</v>
          </cell>
          <cell r="E21">
            <v>5154</v>
          </cell>
          <cell r="F21">
            <v>5127</v>
          </cell>
          <cell r="H21">
            <v>33</v>
          </cell>
        </row>
        <row r="22">
          <cell r="H22">
            <v>27</v>
          </cell>
        </row>
        <row r="24">
          <cell r="H24">
            <v>6</v>
          </cell>
        </row>
      </sheetData>
      <sheetData sheetId="51">
        <row r="21">
          <cell r="D21">
            <v>26709</v>
          </cell>
          <cell r="E21">
            <v>26709</v>
          </cell>
          <cell r="F21">
            <v>18131</v>
          </cell>
          <cell r="G21">
            <v>19560</v>
          </cell>
        </row>
        <row r="22">
          <cell r="D22">
            <v>21360</v>
          </cell>
          <cell r="E22">
            <v>21360</v>
          </cell>
          <cell r="F22">
            <v>14551</v>
          </cell>
          <cell r="G22">
            <v>15511</v>
          </cell>
        </row>
        <row r="24">
          <cell r="D24">
            <v>5039</v>
          </cell>
          <cell r="E24">
            <v>5039</v>
          </cell>
          <cell r="F24">
            <v>3398</v>
          </cell>
          <cell r="G24">
            <v>3659</v>
          </cell>
        </row>
        <row r="26">
          <cell r="D26">
            <v>20</v>
          </cell>
          <cell r="E26">
            <v>64</v>
          </cell>
          <cell r="F26">
            <v>64</v>
          </cell>
          <cell r="G26">
            <v>20</v>
          </cell>
        </row>
        <row r="29">
          <cell r="D29">
            <v>140</v>
          </cell>
          <cell r="E29">
            <v>96</v>
          </cell>
          <cell r="F29">
            <v>45</v>
          </cell>
          <cell r="G29">
            <v>220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D35">
            <v>150</v>
          </cell>
          <cell r="E35">
            <v>150</v>
          </cell>
          <cell r="F35">
            <v>73</v>
          </cell>
          <cell r="G35">
            <v>150</v>
          </cell>
        </row>
      </sheetData>
      <sheetData sheetId="52">
        <row r="16">
          <cell r="D16">
            <v>38429</v>
          </cell>
          <cell r="E16">
            <v>37955</v>
          </cell>
          <cell r="F16">
            <v>27661</v>
          </cell>
          <cell r="G16">
            <v>33957</v>
          </cell>
        </row>
      </sheetData>
      <sheetData sheetId="53">
        <row r="15">
          <cell r="D15">
            <v>210</v>
          </cell>
          <cell r="E15">
            <v>210</v>
          </cell>
          <cell r="F15">
            <v>170</v>
          </cell>
          <cell r="H15">
            <v>674</v>
          </cell>
        </row>
        <row r="16">
          <cell r="D16">
            <v>110</v>
          </cell>
          <cell r="E16">
            <v>210</v>
          </cell>
          <cell r="F16">
            <v>170</v>
          </cell>
          <cell r="G16">
            <v>270</v>
          </cell>
        </row>
        <row r="19">
          <cell r="D19">
            <v>100</v>
          </cell>
          <cell r="E19">
            <v>0</v>
          </cell>
          <cell r="F19">
            <v>0</v>
          </cell>
          <cell r="G19">
            <v>170</v>
          </cell>
        </row>
        <row r="21">
          <cell r="H21">
            <v>234</v>
          </cell>
        </row>
      </sheetData>
      <sheetData sheetId="54">
        <row r="18">
          <cell r="D18">
            <v>39260</v>
          </cell>
          <cell r="E18">
            <v>19670</v>
          </cell>
          <cell r="G18">
            <v>30188</v>
          </cell>
        </row>
        <row r="19">
          <cell r="D19">
            <v>39260</v>
          </cell>
          <cell r="E19">
            <v>19670</v>
          </cell>
          <cell r="G19">
            <v>30188</v>
          </cell>
        </row>
      </sheetData>
      <sheetData sheetId="55">
        <row r="18">
          <cell r="C18">
            <v>2400</v>
          </cell>
          <cell r="D18">
            <v>148</v>
          </cell>
          <cell r="E18">
            <v>2430</v>
          </cell>
        </row>
        <row r="19">
          <cell r="C19">
            <v>2400</v>
          </cell>
          <cell r="D19">
            <v>148</v>
          </cell>
          <cell r="E19">
            <v>2430</v>
          </cell>
        </row>
      </sheetData>
      <sheetData sheetId="56">
        <row r="43">
          <cell r="D43">
            <v>238377</v>
          </cell>
          <cell r="E43">
            <v>243010</v>
          </cell>
          <cell r="F43">
            <v>231925</v>
          </cell>
          <cell r="H43">
            <v>241687</v>
          </cell>
        </row>
        <row r="44">
          <cell r="D44">
            <v>103189</v>
          </cell>
          <cell r="E44">
            <v>107583</v>
          </cell>
          <cell r="F44">
            <v>107583</v>
          </cell>
          <cell r="G44">
            <v>108485</v>
          </cell>
        </row>
        <row r="52">
          <cell r="D52">
            <v>27190</v>
          </cell>
          <cell r="E52">
            <v>27190</v>
          </cell>
          <cell r="F52">
            <v>26859</v>
          </cell>
          <cell r="G52">
            <v>29290</v>
          </cell>
        </row>
        <row r="56">
          <cell r="D56">
            <v>890</v>
          </cell>
          <cell r="E56">
            <v>890</v>
          </cell>
          <cell r="F56">
            <v>821</v>
          </cell>
          <cell r="G56">
            <v>1110</v>
          </cell>
        </row>
        <row r="61">
          <cell r="D61">
            <v>30864</v>
          </cell>
          <cell r="E61">
            <v>32729</v>
          </cell>
          <cell r="F61">
            <v>32730</v>
          </cell>
          <cell r="G61">
            <v>34230</v>
          </cell>
        </row>
        <row r="90">
          <cell r="D90">
            <v>56293</v>
          </cell>
          <cell r="E90">
            <v>54269</v>
          </cell>
          <cell r="F90">
            <v>51498</v>
          </cell>
          <cell r="G90">
            <v>59358</v>
          </cell>
        </row>
        <row r="108">
          <cell r="D108">
            <v>110</v>
          </cell>
          <cell r="E108">
            <v>110</v>
          </cell>
          <cell r="F108">
            <v>95</v>
          </cell>
          <cell r="G108">
            <v>110</v>
          </cell>
        </row>
        <row r="110">
          <cell r="D110">
            <v>19841</v>
          </cell>
          <cell r="E110">
            <v>19841</v>
          </cell>
          <cell r="F110">
            <v>11941</v>
          </cell>
          <cell r="H110">
            <v>9104</v>
          </cell>
        </row>
        <row r="115">
          <cell r="D115">
            <v>0</v>
          </cell>
          <cell r="E115">
            <v>398</v>
          </cell>
          <cell r="F115">
            <v>398</v>
          </cell>
          <cell r="G115">
            <v>0</v>
          </cell>
        </row>
      </sheetData>
      <sheetData sheetId="57">
        <row r="18">
          <cell r="D18">
            <v>2600</v>
          </cell>
          <cell r="E18">
            <v>3371</v>
          </cell>
          <cell r="F18">
            <v>771</v>
          </cell>
          <cell r="H18">
            <v>4069</v>
          </cell>
        </row>
        <row r="22">
          <cell r="D22">
            <v>2600</v>
          </cell>
          <cell r="E22">
            <v>2600</v>
          </cell>
          <cell r="F22">
            <v>0</v>
          </cell>
          <cell r="H22">
            <v>3273</v>
          </cell>
        </row>
        <row r="24">
          <cell r="D24">
            <v>0</v>
          </cell>
          <cell r="E24">
            <v>771</v>
          </cell>
          <cell r="F24">
            <v>771</v>
          </cell>
          <cell r="H24">
            <v>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ENEMUMI"/>
      <sheetName val="IZDEVUMI"/>
      <sheetName val="IZDEVUMI_EKK"/>
      <sheetName val="SPECBUDŽETS"/>
      <sheetName val="ceļu_fonds"/>
      <sheetName val="Izlietotie brīvie līdz."/>
    </sheetNames>
    <sheetDataSet>
      <sheetData sheetId="0">
        <row r="7">
          <cell r="C7">
            <v>324936</v>
          </cell>
          <cell r="D7">
            <v>324936</v>
          </cell>
          <cell r="E7">
            <v>324936</v>
          </cell>
        </row>
        <row r="92">
          <cell r="C92">
            <v>2211831</v>
          </cell>
          <cell r="D92">
            <v>2412776</v>
          </cell>
          <cell r="E92">
            <v>2433847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410"/>
  <sheetViews>
    <sheetView zoomScale="160" zoomScaleNormal="160" zoomScalePageLayoutView="0" workbookViewId="0" topLeftCell="A19">
      <selection activeCell="H10" sqref="H10"/>
    </sheetView>
  </sheetViews>
  <sheetFormatPr defaultColWidth="9.140625" defaultRowHeight="12.75"/>
  <cols>
    <col min="1" max="1" width="7.140625" style="0" customWidth="1"/>
    <col min="2" max="2" width="52.8515625" style="0" customWidth="1"/>
    <col min="3" max="3" width="11.28125" style="0" customWidth="1"/>
    <col min="4" max="4" width="11.421875" style="0" customWidth="1"/>
    <col min="5" max="5" width="11.28125" style="0" customWidth="1"/>
    <col min="6" max="7" width="11.140625" style="0" customWidth="1"/>
    <col min="8" max="8" width="7.8515625" style="2" customWidth="1"/>
  </cols>
  <sheetData>
    <row r="1" spans="5:7" ht="12.75">
      <c r="E1" s="1"/>
      <c r="F1" s="1" t="s">
        <v>0</v>
      </c>
      <c r="G1" s="1"/>
    </row>
    <row r="2" spans="1:8" s="6" customFormat="1" ht="12.75">
      <c r="A2" s="1"/>
      <c r="B2" s="1"/>
      <c r="C2" s="1"/>
      <c r="D2"/>
      <c r="E2" s="3"/>
      <c r="F2" s="4" t="s">
        <v>1</v>
      </c>
      <c r="G2" s="4"/>
      <c r="H2" s="5"/>
    </row>
    <row r="3" spans="1:8" s="6" customFormat="1" ht="12.75">
      <c r="A3" s="1"/>
      <c r="B3" s="7"/>
      <c r="C3" s="1"/>
      <c r="D3"/>
      <c r="E3" s="3"/>
      <c r="F3" s="4" t="s">
        <v>2</v>
      </c>
      <c r="G3" s="4"/>
      <c r="H3" s="5"/>
    </row>
    <row r="4" spans="1:8" s="6" customFormat="1" ht="12.75">
      <c r="A4" s="1"/>
      <c r="B4" s="7"/>
      <c r="C4" s="245" t="s">
        <v>3</v>
      </c>
      <c r="D4" s="248"/>
      <c r="E4" s="248"/>
      <c r="F4" s="248"/>
      <c r="G4" s="8"/>
      <c r="H4" s="5"/>
    </row>
    <row r="5" spans="1:8" s="6" customFormat="1" ht="12.75">
      <c r="A5" s="1"/>
      <c r="B5" s="7"/>
      <c r="C5" s="245" t="s">
        <v>4</v>
      </c>
      <c r="D5" s="249"/>
      <c r="E5" s="249"/>
      <c r="F5" s="249"/>
      <c r="G5" s="9"/>
      <c r="H5" s="5"/>
    </row>
    <row r="6" spans="1:8" s="6" customFormat="1" ht="12.75">
      <c r="A6" s="1"/>
      <c r="B6" s="7"/>
      <c r="C6" s="245" t="s">
        <v>5</v>
      </c>
      <c r="D6" s="249"/>
      <c r="E6" s="249"/>
      <c r="F6" s="249"/>
      <c r="G6" s="9"/>
      <c r="H6" s="5"/>
    </row>
    <row r="7" spans="1:8" s="6" customFormat="1" ht="12.75">
      <c r="A7" s="1"/>
      <c r="B7" s="7"/>
      <c r="C7" s="245" t="s">
        <v>6</v>
      </c>
      <c r="D7" s="249"/>
      <c r="E7" s="249"/>
      <c r="F7" s="249"/>
      <c r="G7" s="9"/>
      <c r="H7" s="5"/>
    </row>
    <row r="8" spans="1:8" s="6" customFormat="1" ht="12.75">
      <c r="A8" s="1"/>
      <c r="B8" s="7"/>
      <c r="C8" s="245" t="s">
        <v>325</v>
      </c>
      <c r="D8" s="249"/>
      <c r="E8" s="249"/>
      <c r="F8" s="249"/>
      <c r="G8" s="9"/>
      <c r="H8" s="5"/>
    </row>
    <row r="9" spans="1:8" s="6" customFormat="1" ht="16.5" customHeight="1">
      <c r="A9" s="1"/>
      <c r="B9" s="10" t="s">
        <v>7</v>
      </c>
      <c r="C9" s="1"/>
      <c r="D9" s="250"/>
      <c r="E9" s="248"/>
      <c r="F9" s="1"/>
      <c r="G9" s="1"/>
      <c r="H9" s="5"/>
    </row>
    <row r="10" spans="1:8" s="6" customFormat="1" ht="18" customHeight="1">
      <c r="A10" s="1"/>
      <c r="B10" s="11" t="s">
        <v>8</v>
      </c>
      <c r="C10" s="12"/>
      <c r="D10" s="245"/>
      <c r="E10" s="246"/>
      <c r="F10" s="12"/>
      <c r="G10" s="12"/>
      <c r="H10" s="2"/>
    </row>
    <row r="11" spans="1:8" s="6" customFormat="1" ht="13.5" customHeight="1">
      <c r="A11" s="1"/>
      <c r="B11" s="13" t="s">
        <v>9</v>
      </c>
      <c r="C11" s="12"/>
      <c r="D11" s="12"/>
      <c r="E11" s="12"/>
      <c r="F11" s="12"/>
      <c r="G11" s="12"/>
      <c r="H11" s="2"/>
    </row>
    <row r="12" spans="1:8" s="6" customFormat="1" ht="12.75">
      <c r="A12" s="247" t="s">
        <v>10</v>
      </c>
      <c r="B12" s="248"/>
      <c r="C12" s="14">
        <v>324936</v>
      </c>
      <c r="D12" s="14">
        <v>324936</v>
      </c>
      <c r="E12" s="14">
        <v>324936</v>
      </c>
      <c r="F12" s="14">
        <v>414059</v>
      </c>
      <c r="G12" s="14">
        <v>414059</v>
      </c>
      <c r="H12" s="2"/>
    </row>
    <row r="13" spans="1:8" s="6" customFormat="1" ht="17.25" customHeight="1">
      <c r="A13" s="1"/>
      <c r="B13" s="15"/>
      <c r="C13" s="16"/>
      <c r="D13" s="16"/>
      <c r="E13" s="16"/>
      <c r="F13" s="16"/>
      <c r="G13" s="16"/>
      <c r="H13" s="2"/>
    </row>
    <row r="14" spans="1:8" s="6" customFormat="1" ht="42" customHeight="1">
      <c r="A14" s="17" t="s">
        <v>11</v>
      </c>
      <c r="B14" s="18" t="s">
        <v>12</v>
      </c>
      <c r="C14" s="18" t="s">
        <v>13</v>
      </c>
      <c r="D14" s="18" t="s">
        <v>14</v>
      </c>
      <c r="E14" s="18" t="s">
        <v>15</v>
      </c>
      <c r="F14" s="18" t="s">
        <v>16</v>
      </c>
      <c r="G14" s="18" t="s">
        <v>17</v>
      </c>
      <c r="H14" s="19" t="s">
        <v>18</v>
      </c>
    </row>
    <row r="15" spans="1:8" s="6" customFormat="1" ht="14.25" customHeight="1">
      <c r="A15" s="20">
        <v>1.11</v>
      </c>
      <c r="B15" s="21" t="s">
        <v>19</v>
      </c>
      <c r="C15" s="22">
        <v>1113424</v>
      </c>
      <c r="D15" s="22">
        <v>1113424</v>
      </c>
      <c r="E15" s="22">
        <v>1113424</v>
      </c>
      <c r="F15" s="22">
        <v>1185618</v>
      </c>
      <c r="G15" s="22">
        <v>1185618</v>
      </c>
      <c r="H15" s="23">
        <f aca="true" t="shared" si="0" ref="H15:H38">SUM(G15/$G$102*100)</f>
        <v>47.96750105493725</v>
      </c>
    </row>
    <row r="16" spans="1:8" s="6" customFormat="1" ht="14.25" customHeight="1">
      <c r="A16" s="20">
        <v>1.11</v>
      </c>
      <c r="B16" s="21" t="s">
        <v>20</v>
      </c>
      <c r="C16" s="22">
        <v>8164</v>
      </c>
      <c r="D16" s="22">
        <v>8164</v>
      </c>
      <c r="E16" s="22">
        <v>8164</v>
      </c>
      <c r="F16" s="22">
        <v>0</v>
      </c>
      <c r="G16" s="22">
        <v>0</v>
      </c>
      <c r="H16" s="23">
        <f t="shared" si="0"/>
        <v>0</v>
      </c>
    </row>
    <row r="17" spans="1:8" s="6" customFormat="1" ht="14.25" customHeight="1">
      <c r="A17" s="20">
        <v>4.11</v>
      </c>
      <c r="B17" s="21" t="s">
        <v>21</v>
      </c>
      <c r="C17" s="22">
        <v>77395</v>
      </c>
      <c r="D17" s="22">
        <v>77395</v>
      </c>
      <c r="E17" s="22">
        <v>105563</v>
      </c>
      <c r="F17" s="22">
        <v>83404</v>
      </c>
      <c r="G17" s="22">
        <v>83404</v>
      </c>
      <c r="H17" s="23">
        <f t="shared" si="0"/>
        <v>3.374342712396393</v>
      </c>
    </row>
    <row r="18" spans="1:8" s="6" customFormat="1" ht="14.25" customHeight="1">
      <c r="A18" s="20">
        <v>4.12</v>
      </c>
      <c r="B18" s="21" t="s">
        <v>22</v>
      </c>
      <c r="C18" s="22">
        <v>7305</v>
      </c>
      <c r="D18" s="22">
        <v>7305</v>
      </c>
      <c r="E18" s="22">
        <v>10335</v>
      </c>
      <c r="F18" s="22">
        <v>7872</v>
      </c>
      <c r="G18" s="22">
        <v>7872</v>
      </c>
      <c r="H18" s="23">
        <f t="shared" si="0"/>
        <v>0.31848383569114674</v>
      </c>
    </row>
    <row r="19" spans="1:8" s="6" customFormat="1" ht="14.25" customHeight="1">
      <c r="A19" s="20">
        <v>4.13</v>
      </c>
      <c r="B19" s="21" t="s">
        <v>23</v>
      </c>
      <c r="C19" s="22">
        <v>5245</v>
      </c>
      <c r="D19" s="22">
        <v>5245</v>
      </c>
      <c r="E19" s="22">
        <v>7842</v>
      </c>
      <c r="F19" s="22">
        <v>5218</v>
      </c>
      <c r="G19" s="22">
        <v>5218</v>
      </c>
      <c r="H19" s="23">
        <f t="shared" si="0"/>
        <v>0.21110882299751063</v>
      </c>
    </row>
    <row r="20" spans="1:8" s="6" customFormat="1" ht="14.25" customHeight="1">
      <c r="A20" s="20"/>
      <c r="B20" s="24" t="s">
        <v>24</v>
      </c>
      <c r="C20" s="25">
        <f>SUM(C15:C19)</f>
        <v>1211533</v>
      </c>
      <c r="D20" s="25">
        <f>SUM(D15:D19)</f>
        <v>1211533</v>
      </c>
      <c r="E20" s="25">
        <f>SUM(E15:E19)</f>
        <v>1245328</v>
      </c>
      <c r="F20" s="25">
        <f>SUM(F15:F19)</f>
        <v>1282112</v>
      </c>
      <c r="G20" s="25">
        <f>SUM(G15:G19)</f>
        <v>1282112</v>
      </c>
      <c r="H20" s="26">
        <f t="shared" si="0"/>
        <v>51.8714364260223</v>
      </c>
    </row>
    <row r="21" spans="1:8" s="30" customFormat="1" ht="17.25" customHeight="1">
      <c r="A21" s="27"/>
      <c r="B21" s="28" t="s">
        <v>25</v>
      </c>
      <c r="C21" s="29">
        <f>SUM(C20)</f>
        <v>1211533</v>
      </c>
      <c r="D21" s="29">
        <f>SUM(D20)</f>
        <v>1211533</v>
      </c>
      <c r="E21" s="29">
        <f>SUM(E20)</f>
        <v>1245328</v>
      </c>
      <c r="F21" s="29">
        <f>SUM(F20)</f>
        <v>1282112</v>
      </c>
      <c r="G21" s="29">
        <f>SUM(G20)</f>
        <v>1282112</v>
      </c>
      <c r="H21" s="26">
        <f t="shared" si="0"/>
        <v>51.8714364260223</v>
      </c>
    </row>
    <row r="22" spans="1:8" s="6" customFormat="1" ht="24.75" customHeight="1">
      <c r="A22" s="20">
        <v>9.4</v>
      </c>
      <c r="B22" s="21" t="s">
        <v>26</v>
      </c>
      <c r="C22" s="22">
        <v>380</v>
      </c>
      <c r="D22" s="22">
        <v>380</v>
      </c>
      <c r="E22" s="22">
        <v>263</v>
      </c>
      <c r="F22" s="22">
        <v>330</v>
      </c>
      <c r="G22" s="22">
        <v>330</v>
      </c>
      <c r="H22" s="23">
        <f t="shared" si="0"/>
        <v>0.013351075429125815</v>
      </c>
    </row>
    <row r="23" spans="1:8" s="6" customFormat="1" ht="14.25" customHeight="1">
      <c r="A23" s="20">
        <v>9.4</v>
      </c>
      <c r="B23" s="21" t="s">
        <v>27</v>
      </c>
      <c r="C23" s="22">
        <v>1950</v>
      </c>
      <c r="D23" s="22">
        <v>1950</v>
      </c>
      <c r="E23" s="22">
        <v>2103</v>
      </c>
      <c r="F23" s="22">
        <v>1950</v>
      </c>
      <c r="G23" s="22">
        <v>1950</v>
      </c>
      <c r="H23" s="23">
        <f t="shared" si="0"/>
        <v>0.07889271844483436</v>
      </c>
    </row>
    <row r="24" spans="1:8" s="6" customFormat="1" ht="14.25" customHeight="1">
      <c r="A24" s="20">
        <v>9.5</v>
      </c>
      <c r="B24" s="21" t="s">
        <v>28</v>
      </c>
      <c r="C24" s="22">
        <f>'[1]Dome'!D19</f>
        <v>35</v>
      </c>
      <c r="D24" s="22">
        <f>'[1]Dome'!E19</f>
        <v>35</v>
      </c>
      <c r="E24" s="22">
        <v>201</v>
      </c>
      <c r="F24" s="22">
        <v>100</v>
      </c>
      <c r="G24" s="22">
        <v>100</v>
      </c>
      <c r="H24" s="23">
        <f t="shared" si="0"/>
        <v>0.00404578043306843</v>
      </c>
    </row>
    <row r="25" spans="1:8" s="6" customFormat="1" ht="14.25" customHeight="1">
      <c r="A25" s="20">
        <v>9.5</v>
      </c>
      <c r="B25" s="21" t="s">
        <v>29</v>
      </c>
      <c r="C25" s="22">
        <v>35</v>
      </c>
      <c r="D25" s="22">
        <v>35</v>
      </c>
      <c r="E25" s="22">
        <v>24</v>
      </c>
      <c r="F25" s="22">
        <v>20</v>
      </c>
      <c r="G25" s="22">
        <v>20</v>
      </c>
      <c r="H25" s="23">
        <f t="shared" si="0"/>
        <v>0.0008091560866136858</v>
      </c>
    </row>
    <row r="26" spans="1:8" s="6" customFormat="1" ht="14.25" customHeight="1">
      <c r="A26" s="20">
        <v>9.5</v>
      </c>
      <c r="B26" s="21" t="s">
        <v>30</v>
      </c>
      <c r="C26" s="22">
        <v>372</v>
      </c>
      <c r="D26" s="22">
        <v>372</v>
      </c>
      <c r="E26" s="22">
        <v>477</v>
      </c>
      <c r="F26" s="22">
        <v>280</v>
      </c>
      <c r="G26" s="22">
        <v>280</v>
      </c>
      <c r="H26" s="23">
        <f t="shared" si="0"/>
        <v>0.011328185212591602</v>
      </c>
    </row>
    <row r="27" spans="1:8" s="6" customFormat="1" ht="14.25" customHeight="1">
      <c r="A27" s="20"/>
      <c r="B27" s="24" t="s">
        <v>31</v>
      </c>
      <c r="C27" s="25">
        <f>SUM(C22:C26)</f>
        <v>2772</v>
      </c>
      <c r="D27" s="25">
        <f>SUM(D22:D26)</f>
        <v>2772</v>
      </c>
      <c r="E27" s="25">
        <f>SUM(E22:E26)</f>
        <v>3068</v>
      </c>
      <c r="F27" s="25">
        <f>SUM(F22:F26)</f>
        <v>2680</v>
      </c>
      <c r="G27" s="25">
        <f>SUM(G22:G26)</f>
        <v>2680</v>
      </c>
      <c r="H27" s="23">
        <f t="shared" si="0"/>
        <v>0.1084269156062339</v>
      </c>
    </row>
    <row r="28" spans="1:8" s="32" customFormat="1" ht="14.25" customHeight="1">
      <c r="A28" s="20">
        <v>10.14</v>
      </c>
      <c r="B28" s="21" t="s">
        <v>32</v>
      </c>
      <c r="C28" s="31">
        <v>0</v>
      </c>
      <c r="D28" s="31">
        <v>0</v>
      </c>
      <c r="E28" s="31">
        <v>135</v>
      </c>
      <c r="F28" s="31">
        <v>0</v>
      </c>
      <c r="G28" s="31">
        <v>0</v>
      </c>
      <c r="H28" s="23">
        <f t="shared" si="0"/>
        <v>0</v>
      </c>
    </row>
    <row r="29" spans="1:8" s="32" customFormat="1" ht="14.25" customHeight="1">
      <c r="A29" s="20">
        <v>10.14</v>
      </c>
      <c r="B29" s="21" t="s">
        <v>33</v>
      </c>
      <c r="C29" s="33">
        <v>0</v>
      </c>
      <c r="D29" s="33">
        <v>0</v>
      </c>
      <c r="E29" s="33">
        <v>49</v>
      </c>
      <c r="F29" s="33">
        <v>0</v>
      </c>
      <c r="G29" s="33">
        <v>0</v>
      </c>
      <c r="H29" s="23">
        <f t="shared" si="0"/>
        <v>0</v>
      </c>
    </row>
    <row r="30" spans="1:8" s="6" customFormat="1" ht="14.25" customHeight="1">
      <c r="A30" s="20"/>
      <c r="B30" s="24" t="s">
        <v>34</v>
      </c>
      <c r="C30" s="25">
        <f>SUM(C28:C29)</f>
        <v>0</v>
      </c>
      <c r="D30" s="25">
        <f>SUM(D28:D29)</f>
        <v>0</v>
      </c>
      <c r="E30" s="25">
        <f>SUM(E28:E29)</f>
        <v>184</v>
      </c>
      <c r="F30" s="25">
        <f>SUM(F28:F29)</f>
        <v>0</v>
      </c>
      <c r="G30" s="25">
        <f>SUM(G28:G29)</f>
        <v>0</v>
      </c>
      <c r="H30" s="23">
        <f t="shared" si="0"/>
        <v>0</v>
      </c>
    </row>
    <row r="31" spans="1:8" s="6" customFormat="1" ht="25.5" customHeight="1">
      <c r="A31" s="20">
        <v>12.3</v>
      </c>
      <c r="B31" s="21" t="s">
        <v>35</v>
      </c>
      <c r="C31" s="22">
        <v>146</v>
      </c>
      <c r="D31" s="22">
        <v>146</v>
      </c>
      <c r="E31" s="22">
        <v>595</v>
      </c>
      <c r="F31" s="22">
        <v>590</v>
      </c>
      <c r="G31" s="22">
        <v>590</v>
      </c>
      <c r="H31" s="23">
        <f t="shared" si="0"/>
        <v>0.023870104555103733</v>
      </c>
    </row>
    <row r="32" spans="1:8" s="6" customFormat="1" ht="14.25" customHeight="1">
      <c r="A32" s="20"/>
      <c r="B32" s="24" t="s">
        <v>36</v>
      </c>
      <c r="C32" s="34">
        <f>SUM(C31:C31)</f>
        <v>146</v>
      </c>
      <c r="D32" s="34">
        <f>SUM(D31:D31)</f>
        <v>146</v>
      </c>
      <c r="E32" s="34">
        <f>SUM(E31:E31)</f>
        <v>595</v>
      </c>
      <c r="F32" s="34">
        <f>SUM(F31:F31)</f>
        <v>590</v>
      </c>
      <c r="G32" s="34">
        <f>SUM(G31:G31)</f>
        <v>590</v>
      </c>
      <c r="H32" s="23">
        <f t="shared" si="0"/>
        <v>0.023870104555103733</v>
      </c>
    </row>
    <row r="33" spans="1:8" s="6" customFormat="1" ht="14.25" customHeight="1">
      <c r="A33" s="20">
        <v>13.1</v>
      </c>
      <c r="B33" s="21" t="s">
        <v>37</v>
      </c>
      <c r="C33" s="35">
        <v>0</v>
      </c>
      <c r="D33" s="35">
        <v>0</v>
      </c>
      <c r="E33" s="22">
        <v>2000</v>
      </c>
      <c r="F33" s="35">
        <v>1000</v>
      </c>
      <c r="G33" s="35">
        <v>1000</v>
      </c>
      <c r="H33" s="23">
        <f t="shared" si="0"/>
        <v>0.04045780433068429</v>
      </c>
    </row>
    <row r="34" spans="1:8" s="6" customFormat="1" ht="14.25" customHeight="1">
      <c r="A34" s="20">
        <v>13.21</v>
      </c>
      <c r="B34" s="21" t="s">
        <v>38</v>
      </c>
      <c r="C34" s="22">
        <v>0</v>
      </c>
      <c r="D34" s="22">
        <v>0</v>
      </c>
      <c r="E34" s="22">
        <v>1800</v>
      </c>
      <c r="F34" s="22">
        <v>25000</v>
      </c>
      <c r="G34" s="22">
        <v>25000</v>
      </c>
      <c r="H34" s="23">
        <f t="shared" si="0"/>
        <v>1.0114451082671072</v>
      </c>
    </row>
    <row r="35" spans="1:8" s="6" customFormat="1" ht="14.25" customHeight="1">
      <c r="A35" s="20">
        <v>13.4</v>
      </c>
      <c r="B35" s="21" t="s">
        <v>39</v>
      </c>
      <c r="C35" s="22">
        <v>0</v>
      </c>
      <c r="D35" s="22">
        <v>0</v>
      </c>
      <c r="E35" s="22">
        <v>57</v>
      </c>
      <c r="F35" s="22">
        <v>0</v>
      </c>
      <c r="G35" s="22">
        <v>0</v>
      </c>
      <c r="H35" s="23">
        <f t="shared" si="0"/>
        <v>0</v>
      </c>
    </row>
    <row r="36" spans="1:8" s="6" customFormat="1" ht="14.25" customHeight="1">
      <c r="A36" s="20">
        <v>13.5</v>
      </c>
      <c r="B36" s="21" t="s">
        <v>40</v>
      </c>
      <c r="C36" s="22">
        <v>11623</v>
      </c>
      <c r="D36" s="22">
        <v>11623</v>
      </c>
      <c r="E36" s="22">
        <v>12753</v>
      </c>
      <c r="F36" s="22">
        <v>12278</v>
      </c>
      <c r="G36" s="22">
        <v>12278</v>
      </c>
      <c r="H36" s="23">
        <f t="shared" si="0"/>
        <v>0.4967409215721417</v>
      </c>
    </row>
    <row r="37" spans="1:8" s="6" customFormat="1" ht="14.25" customHeight="1">
      <c r="A37" s="20">
        <v>13.5</v>
      </c>
      <c r="B37" s="21" t="s">
        <v>41</v>
      </c>
      <c r="C37" s="22">
        <f>'[1]Dome'!D28</f>
        <v>6500</v>
      </c>
      <c r="D37" s="22">
        <f>'[1]Dome'!E28</f>
        <v>6500</v>
      </c>
      <c r="E37" s="22">
        <v>7614</v>
      </c>
      <c r="F37" s="22">
        <v>7000</v>
      </c>
      <c r="G37" s="22">
        <v>7000</v>
      </c>
      <c r="H37" s="23">
        <f t="shared" si="0"/>
        <v>0.28320463031479004</v>
      </c>
    </row>
    <row r="38" spans="1:8" s="6" customFormat="1" ht="14.25" customHeight="1">
      <c r="A38" s="20">
        <v>13.5</v>
      </c>
      <c r="B38" s="21" t="s">
        <v>42</v>
      </c>
      <c r="C38" s="22">
        <v>1700</v>
      </c>
      <c r="D38" s="22">
        <v>1700</v>
      </c>
      <c r="E38" s="22">
        <v>1534</v>
      </c>
      <c r="F38" s="22">
        <v>1000</v>
      </c>
      <c r="G38" s="22">
        <v>1000</v>
      </c>
      <c r="H38" s="23">
        <f t="shared" si="0"/>
        <v>0.04045780433068429</v>
      </c>
    </row>
    <row r="39" spans="1:8" s="6" customFormat="1" ht="42" customHeight="1">
      <c r="A39" s="17" t="s">
        <v>11</v>
      </c>
      <c r="B39" s="18" t="s">
        <v>12</v>
      </c>
      <c r="C39" s="18" t="s">
        <v>13</v>
      </c>
      <c r="D39" s="18" t="s">
        <v>14</v>
      </c>
      <c r="E39" s="18" t="s">
        <v>15</v>
      </c>
      <c r="F39" s="18" t="s">
        <v>16</v>
      </c>
      <c r="G39" s="18" t="s">
        <v>17</v>
      </c>
      <c r="H39" s="19" t="s">
        <v>18</v>
      </c>
    </row>
    <row r="40" spans="1:8" s="6" customFormat="1" ht="14.25" customHeight="1">
      <c r="A40" s="20"/>
      <c r="B40" s="24" t="s">
        <v>43</v>
      </c>
      <c r="C40" s="36">
        <f>SUM(C33:C38)</f>
        <v>19823</v>
      </c>
      <c r="D40" s="36">
        <f>SUM(D33:D38)</f>
        <v>19823</v>
      </c>
      <c r="E40" s="36">
        <f>SUM(E33:E38)</f>
        <v>25758</v>
      </c>
      <c r="F40" s="36">
        <f>SUM(F33:F38)</f>
        <v>46278</v>
      </c>
      <c r="G40" s="36">
        <f>SUM(G33:G38)</f>
        <v>46278</v>
      </c>
      <c r="H40" s="23">
        <f aca="true" t="shared" si="1" ref="H40:H54">SUM(G40/$G$102*100)</f>
        <v>1.8723062688154077</v>
      </c>
    </row>
    <row r="41" spans="1:8" s="6" customFormat="1" ht="14.25" customHeight="1">
      <c r="A41" s="20">
        <v>21.3</v>
      </c>
      <c r="B41" s="21" t="s">
        <v>44</v>
      </c>
      <c r="C41" s="22">
        <v>169</v>
      </c>
      <c r="D41" s="22">
        <v>169</v>
      </c>
      <c r="E41" s="22">
        <v>42</v>
      </c>
      <c r="F41" s="22">
        <v>126</v>
      </c>
      <c r="G41" s="22">
        <v>126</v>
      </c>
      <c r="H41" s="37">
        <f t="shared" si="1"/>
        <v>0.005097683345666221</v>
      </c>
    </row>
    <row r="42" spans="1:8" s="6" customFormat="1" ht="14.25" customHeight="1">
      <c r="A42" s="20">
        <v>21.3</v>
      </c>
      <c r="B42" s="21" t="s">
        <v>45</v>
      </c>
      <c r="C42" s="22">
        <v>296</v>
      </c>
      <c r="D42" s="22">
        <v>296</v>
      </c>
      <c r="E42" s="22">
        <v>275</v>
      </c>
      <c r="F42" s="22">
        <v>296</v>
      </c>
      <c r="G42" s="22">
        <v>296</v>
      </c>
      <c r="H42" s="37">
        <f t="shared" si="1"/>
        <v>0.011975510081882551</v>
      </c>
    </row>
    <row r="43" spans="1:8" s="6" customFormat="1" ht="14.25" customHeight="1">
      <c r="A43" s="20">
        <v>21.3</v>
      </c>
      <c r="B43" s="21" t="s">
        <v>46</v>
      </c>
      <c r="C43" s="22">
        <v>5904</v>
      </c>
      <c r="D43" s="22">
        <v>5904</v>
      </c>
      <c r="E43" s="22">
        <v>4282</v>
      </c>
      <c r="F43" s="22">
        <v>4650</v>
      </c>
      <c r="G43" s="22">
        <v>4650</v>
      </c>
      <c r="H43" s="37">
        <f t="shared" si="1"/>
        <v>0.18812879013768194</v>
      </c>
    </row>
    <row r="44" spans="1:8" s="6" customFormat="1" ht="14.25" customHeight="1">
      <c r="A44" s="20">
        <v>21.3</v>
      </c>
      <c r="B44" s="21" t="s">
        <v>47</v>
      </c>
      <c r="C44" s="22">
        <v>230</v>
      </c>
      <c r="D44" s="22">
        <v>230</v>
      </c>
      <c r="E44" s="22">
        <v>0</v>
      </c>
      <c r="F44" s="22">
        <v>200</v>
      </c>
      <c r="G44" s="22">
        <v>200</v>
      </c>
      <c r="H44" s="37">
        <f t="shared" si="1"/>
        <v>0.00809156086613686</v>
      </c>
    </row>
    <row r="45" spans="1:8" s="6" customFormat="1" ht="14.25" customHeight="1">
      <c r="A45" s="20">
        <v>21.3</v>
      </c>
      <c r="B45" s="21" t="s">
        <v>48</v>
      </c>
      <c r="C45" s="22">
        <v>1433</v>
      </c>
      <c r="D45" s="22">
        <v>1433</v>
      </c>
      <c r="E45" s="22">
        <v>2049</v>
      </c>
      <c r="F45" s="22">
        <v>1590</v>
      </c>
      <c r="G45" s="22">
        <v>1590</v>
      </c>
      <c r="H45" s="37">
        <f t="shared" si="1"/>
        <v>0.06432790888578802</v>
      </c>
    </row>
    <row r="46" spans="1:11" s="6" customFormat="1" ht="14.25" customHeight="1">
      <c r="A46" s="38">
        <v>21.3</v>
      </c>
      <c r="B46" s="21" t="s">
        <v>49</v>
      </c>
      <c r="C46" s="22">
        <v>16230</v>
      </c>
      <c r="D46" s="22">
        <v>16230</v>
      </c>
      <c r="E46" s="22">
        <v>16056</v>
      </c>
      <c r="F46" s="22">
        <v>16000</v>
      </c>
      <c r="G46" s="22">
        <v>16000</v>
      </c>
      <c r="H46" s="37">
        <f t="shared" si="1"/>
        <v>0.6473248692909487</v>
      </c>
      <c r="K46" s="39"/>
    </row>
    <row r="47" spans="1:8" s="6" customFormat="1" ht="14.25" customHeight="1">
      <c r="A47" s="38">
        <v>21.3</v>
      </c>
      <c r="B47" s="21" t="s">
        <v>50</v>
      </c>
      <c r="C47" s="22">
        <v>5732</v>
      </c>
      <c r="D47" s="22">
        <v>5732</v>
      </c>
      <c r="E47" s="22">
        <v>3334</v>
      </c>
      <c r="F47" s="22">
        <v>1170</v>
      </c>
      <c r="G47" s="22">
        <v>1170</v>
      </c>
      <c r="H47" s="37">
        <f t="shared" si="1"/>
        <v>0.04733563106690062</v>
      </c>
    </row>
    <row r="48" spans="1:8" s="6" customFormat="1" ht="14.25" customHeight="1">
      <c r="A48" s="38">
        <v>21.3</v>
      </c>
      <c r="B48" s="21" t="s">
        <v>51</v>
      </c>
      <c r="C48" s="22">
        <v>3041</v>
      </c>
      <c r="D48" s="22">
        <v>3041</v>
      </c>
      <c r="E48" s="22">
        <v>2936</v>
      </c>
      <c r="F48" s="22">
        <v>2641</v>
      </c>
      <c r="G48" s="22">
        <v>2641</v>
      </c>
      <c r="H48" s="37">
        <f t="shared" si="1"/>
        <v>0.10684906123733721</v>
      </c>
    </row>
    <row r="49" spans="1:8" s="6" customFormat="1" ht="14.25" customHeight="1">
      <c r="A49" s="38">
        <v>21.3</v>
      </c>
      <c r="B49" s="40" t="s">
        <v>52</v>
      </c>
      <c r="C49" s="22">
        <v>626</v>
      </c>
      <c r="D49" s="22">
        <v>626</v>
      </c>
      <c r="E49" s="22">
        <v>621</v>
      </c>
      <c r="F49" s="22">
        <v>646</v>
      </c>
      <c r="G49" s="22">
        <v>646</v>
      </c>
      <c r="H49" s="37">
        <f t="shared" si="1"/>
        <v>0.026135741597622053</v>
      </c>
    </row>
    <row r="50" spans="1:8" s="6" customFormat="1" ht="26.25" customHeight="1">
      <c r="A50" s="38">
        <v>21.3</v>
      </c>
      <c r="B50" s="40" t="s">
        <v>53</v>
      </c>
      <c r="C50" s="22">
        <v>305</v>
      </c>
      <c r="D50" s="22">
        <v>305</v>
      </c>
      <c r="E50" s="22">
        <v>1079</v>
      </c>
      <c r="F50" s="22">
        <v>335</v>
      </c>
      <c r="G50" s="22">
        <v>335</v>
      </c>
      <c r="H50" s="37">
        <f t="shared" si="1"/>
        <v>0.013553364450779237</v>
      </c>
    </row>
    <row r="51" spans="1:9" s="6" customFormat="1" ht="25.5">
      <c r="A51" s="38">
        <v>21.3</v>
      </c>
      <c r="B51" s="40" t="s">
        <v>54</v>
      </c>
      <c r="C51" s="22">
        <v>270</v>
      </c>
      <c r="D51" s="22">
        <v>270</v>
      </c>
      <c r="E51" s="22">
        <v>384</v>
      </c>
      <c r="F51" s="22">
        <v>295</v>
      </c>
      <c r="G51" s="22">
        <v>295</v>
      </c>
      <c r="H51" s="37">
        <f t="shared" si="1"/>
        <v>0.011935052277551867</v>
      </c>
      <c r="I51" s="39"/>
    </row>
    <row r="52" spans="1:9" s="6" customFormat="1" ht="25.5" customHeight="1">
      <c r="A52" s="38">
        <v>21.3</v>
      </c>
      <c r="B52" s="40" t="s">
        <v>55</v>
      </c>
      <c r="C52" s="22">
        <v>2671</v>
      </c>
      <c r="D52" s="22">
        <v>2671</v>
      </c>
      <c r="E52" s="22">
        <v>2919</v>
      </c>
      <c r="F52" s="22">
        <v>2670</v>
      </c>
      <c r="G52" s="22">
        <v>2670</v>
      </c>
      <c r="H52" s="37">
        <f t="shared" si="1"/>
        <v>0.10802233756292705</v>
      </c>
      <c r="I52" s="39"/>
    </row>
    <row r="53" spans="1:8" s="6" customFormat="1" ht="15.75" customHeight="1">
      <c r="A53" s="38">
        <v>21.3</v>
      </c>
      <c r="B53" s="40" t="s">
        <v>56</v>
      </c>
      <c r="C53" s="22">
        <v>95200</v>
      </c>
      <c r="D53" s="22">
        <v>99594</v>
      </c>
      <c r="E53" s="22">
        <v>103959</v>
      </c>
      <c r="F53" s="22">
        <v>101000</v>
      </c>
      <c r="G53" s="22">
        <v>101000</v>
      </c>
      <c r="H53" s="37">
        <f t="shared" si="1"/>
        <v>4.0862382373991135</v>
      </c>
    </row>
    <row r="54" spans="1:8" s="6" customFormat="1" ht="14.25" customHeight="1">
      <c r="A54" s="38">
        <v>21.3</v>
      </c>
      <c r="B54" s="40" t="s">
        <v>57</v>
      </c>
      <c r="C54" s="22">
        <v>18600</v>
      </c>
      <c r="D54" s="22">
        <v>18600</v>
      </c>
      <c r="E54" s="22">
        <v>16479</v>
      </c>
      <c r="F54" s="22">
        <v>16950</v>
      </c>
      <c r="G54" s="22">
        <v>16950</v>
      </c>
      <c r="H54" s="37">
        <f t="shared" si="1"/>
        <v>0.6857597834050987</v>
      </c>
    </row>
    <row r="55" spans="1:8" s="6" customFormat="1" ht="27" customHeight="1">
      <c r="A55" s="38">
        <v>21.3</v>
      </c>
      <c r="B55" s="40" t="s">
        <v>58</v>
      </c>
      <c r="C55" s="41" t="s">
        <v>59</v>
      </c>
      <c r="D55" s="41" t="s">
        <v>59</v>
      </c>
      <c r="E55" s="41" t="s">
        <v>60</v>
      </c>
      <c r="F55" s="41" t="s">
        <v>59</v>
      </c>
      <c r="G55" s="41" t="s">
        <v>59</v>
      </c>
      <c r="H55" s="37"/>
    </row>
    <row r="56" spans="1:8" s="6" customFormat="1" ht="14.25" customHeight="1">
      <c r="A56" s="38">
        <v>21.3</v>
      </c>
      <c r="B56" s="40" t="s">
        <v>61</v>
      </c>
      <c r="C56" s="22">
        <v>2415</v>
      </c>
      <c r="D56" s="22">
        <v>2415</v>
      </c>
      <c r="E56" s="22">
        <v>2582</v>
      </c>
      <c r="F56" s="22">
        <v>2325</v>
      </c>
      <c r="G56" s="22">
        <v>2325</v>
      </c>
      <c r="H56" s="37">
        <f aca="true" t="shared" si="2" ref="H56:H72">SUM(G56/$G$102*100)</f>
        <v>0.09406439506884097</v>
      </c>
    </row>
    <row r="57" spans="1:8" s="6" customFormat="1" ht="14.25" customHeight="1">
      <c r="A57" s="38">
        <v>21.3</v>
      </c>
      <c r="B57" s="40" t="s">
        <v>62</v>
      </c>
      <c r="C57" s="22">
        <v>4932</v>
      </c>
      <c r="D57" s="22">
        <v>5054</v>
      </c>
      <c r="E57" s="22">
        <v>3556</v>
      </c>
      <c r="F57" s="22">
        <v>3005</v>
      </c>
      <c r="G57" s="22">
        <v>3005</v>
      </c>
      <c r="H57" s="37">
        <f t="shared" si="2"/>
        <v>0.12157570201370628</v>
      </c>
    </row>
    <row r="58" spans="1:8" s="6" customFormat="1" ht="14.25" customHeight="1">
      <c r="A58" s="38">
        <v>21.3</v>
      </c>
      <c r="B58" s="40" t="s">
        <v>63</v>
      </c>
      <c r="C58" s="22">
        <v>80</v>
      </c>
      <c r="D58" s="22">
        <v>80</v>
      </c>
      <c r="E58" s="22">
        <v>70</v>
      </c>
      <c r="F58" s="22">
        <v>80</v>
      </c>
      <c r="G58" s="22">
        <v>80</v>
      </c>
      <c r="H58" s="37">
        <f t="shared" si="2"/>
        <v>0.0032366243464547434</v>
      </c>
    </row>
    <row r="59" spans="1:8" s="6" customFormat="1" ht="14.25" customHeight="1">
      <c r="A59" s="38">
        <v>21.3</v>
      </c>
      <c r="B59" s="40" t="s">
        <v>64</v>
      </c>
      <c r="C59" s="22">
        <v>180</v>
      </c>
      <c r="D59" s="22">
        <v>180</v>
      </c>
      <c r="E59" s="22">
        <v>0</v>
      </c>
      <c r="F59" s="22">
        <v>0</v>
      </c>
      <c r="G59" s="22">
        <v>0</v>
      </c>
      <c r="H59" s="37">
        <f t="shared" si="2"/>
        <v>0</v>
      </c>
    </row>
    <row r="60" spans="1:8" s="6" customFormat="1" ht="14.25" customHeight="1">
      <c r="A60" s="38">
        <v>21.3</v>
      </c>
      <c r="B60" s="40" t="s">
        <v>65</v>
      </c>
      <c r="C60" s="22">
        <v>162</v>
      </c>
      <c r="D60" s="22">
        <v>162</v>
      </c>
      <c r="E60" s="22">
        <v>53</v>
      </c>
      <c r="F60" s="22">
        <v>0</v>
      </c>
      <c r="G60" s="22">
        <v>0</v>
      </c>
      <c r="H60" s="37">
        <f t="shared" si="2"/>
        <v>0</v>
      </c>
    </row>
    <row r="61" spans="1:8" s="6" customFormat="1" ht="14.25" customHeight="1">
      <c r="A61" s="38" t="s">
        <v>66</v>
      </c>
      <c r="B61" s="40" t="s">
        <v>67</v>
      </c>
      <c r="C61" s="22">
        <v>0</v>
      </c>
      <c r="D61" s="22">
        <v>0</v>
      </c>
      <c r="E61" s="22">
        <v>500</v>
      </c>
      <c r="F61" s="22">
        <v>0</v>
      </c>
      <c r="G61" s="22">
        <v>0</v>
      </c>
      <c r="H61" s="37">
        <f t="shared" si="2"/>
        <v>0</v>
      </c>
    </row>
    <row r="62" spans="1:8" s="6" customFormat="1" ht="14.25" customHeight="1">
      <c r="A62" s="38">
        <v>21.4</v>
      </c>
      <c r="B62" s="40" t="s">
        <v>68</v>
      </c>
      <c r="C62" s="22">
        <v>0</v>
      </c>
      <c r="D62" s="22">
        <v>0</v>
      </c>
      <c r="E62" s="22">
        <v>1167</v>
      </c>
      <c r="F62" s="22">
        <v>500</v>
      </c>
      <c r="G62" s="22">
        <v>1296</v>
      </c>
      <c r="H62" s="37">
        <f t="shared" si="2"/>
        <v>0.052433314412566843</v>
      </c>
    </row>
    <row r="63" spans="1:8" s="6" customFormat="1" ht="12.75">
      <c r="A63" s="38"/>
      <c r="B63" s="24" t="s">
        <v>69</v>
      </c>
      <c r="C63" s="25">
        <f>SUM(C41:C62)</f>
        <v>158476</v>
      </c>
      <c r="D63" s="25">
        <f>SUM(D41:D62)</f>
        <v>162992</v>
      </c>
      <c r="E63" s="25">
        <f>SUM(E41:E62)</f>
        <v>162343</v>
      </c>
      <c r="F63" s="25">
        <f>SUM(F41:F62)</f>
        <v>154479</v>
      </c>
      <c r="G63" s="25">
        <f>SUM(G41:G62)</f>
        <v>155275</v>
      </c>
      <c r="H63" s="42">
        <f t="shared" si="2"/>
        <v>6.282085567447003</v>
      </c>
    </row>
    <row r="64" spans="1:8" s="6" customFormat="1" ht="15.75" customHeight="1">
      <c r="A64" s="20"/>
      <c r="B64" s="43" t="s">
        <v>70</v>
      </c>
      <c r="C64" s="44">
        <f>SUM(C32,C27,C30,C40,C63)</f>
        <v>181217</v>
      </c>
      <c r="D64" s="44">
        <f>SUM(D32,D27,D30,D40,D63)</f>
        <v>185733</v>
      </c>
      <c r="E64" s="44">
        <f>SUM(E32,E27,E30,E40,E63)</f>
        <v>191948</v>
      </c>
      <c r="F64" s="44">
        <f>SUM(F32,F27,F30,F40,F63)</f>
        <v>204027</v>
      </c>
      <c r="G64" s="44">
        <f>SUM(G32,G27,G30,G40,G63)</f>
        <v>204823</v>
      </c>
      <c r="H64" s="42">
        <f t="shared" si="2"/>
        <v>8.28668885642375</v>
      </c>
    </row>
    <row r="65" spans="1:8" s="32" customFormat="1" ht="15.75" customHeight="1">
      <c r="A65" s="20">
        <v>17.2</v>
      </c>
      <c r="B65" s="21" t="s">
        <v>71</v>
      </c>
      <c r="C65" s="31">
        <v>0</v>
      </c>
      <c r="D65" s="31">
        <v>2723</v>
      </c>
      <c r="E65" s="31">
        <v>2723</v>
      </c>
      <c r="F65" s="31">
        <v>2431</v>
      </c>
      <c r="G65" s="31">
        <v>2431</v>
      </c>
      <c r="H65" s="37">
        <f t="shared" si="2"/>
        <v>0.09835292232789351</v>
      </c>
    </row>
    <row r="66" spans="1:8" s="6" customFormat="1" ht="15.75" customHeight="1">
      <c r="A66" s="20"/>
      <c r="B66" s="24" t="s">
        <v>72</v>
      </c>
      <c r="C66" s="25">
        <f>SUM(C65)</f>
        <v>0</v>
      </c>
      <c r="D66" s="25">
        <f>SUM(D65)</f>
        <v>2723</v>
      </c>
      <c r="E66" s="25">
        <f>SUM(E65)</f>
        <v>2723</v>
      </c>
      <c r="F66" s="25">
        <f>SUM(F65)</f>
        <v>2431</v>
      </c>
      <c r="G66" s="25">
        <f>SUM(G65)</f>
        <v>2431</v>
      </c>
      <c r="H66" s="42">
        <f t="shared" si="2"/>
        <v>0.09835292232789351</v>
      </c>
    </row>
    <row r="67" spans="1:8" s="6" customFormat="1" ht="14.25" customHeight="1">
      <c r="A67" s="45">
        <v>18.62</v>
      </c>
      <c r="B67" s="21" t="s">
        <v>73</v>
      </c>
      <c r="C67" s="46">
        <v>0</v>
      </c>
      <c r="D67" s="46">
        <v>4882</v>
      </c>
      <c r="E67" s="46">
        <v>4882</v>
      </c>
      <c r="F67" s="46">
        <v>4671</v>
      </c>
      <c r="G67" s="46">
        <v>4671</v>
      </c>
      <c r="H67" s="37">
        <f t="shared" si="2"/>
        <v>0.18897840402862634</v>
      </c>
    </row>
    <row r="68" spans="1:8" s="6" customFormat="1" ht="14.25" customHeight="1">
      <c r="A68" s="45">
        <v>18.62</v>
      </c>
      <c r="B68" s="21" t="s">
        <v>74</v>
      </c>
      <c r="C68" s="22">
        <v>13893</v>
      </c>
      <c r="D68" s="22">
        <v>13970</v>
      </c>
      <c r="E68" s="22">
        <v>13970</v>
      </c>
      <c r="F68" s="22">
        <v>11168</v>
      </c>
      <c r="G68" s="22">
        <v>16758</v>
      </c>
      <c r="H68" s="37">
        <f t="shared" si="2"/>
        <v>0.6779918849736073</v>
      </c>
    </row>
    <row r="69" spans="1:8" s="6" customFormat="1" ht="14.25" customHeight="1">
      <c r="A69" s="45">
        <v>18.62</v>
      </c>
      <c r="B69" s="21" t="s">
        <v>75</v>
      </c>
      <c r="C69" s="22">
        <v>12076</v>
      </c>
      <c r="D69" s="22">
        <v>16009</v>
      </c>
      <c r="E69" s="22">
        <v>17781</v>
      </c>
      <c r="F69" s="22">
        <v>18000</v>
      </c>
      <c r="G69" s="22">
        <v>18000</v>
      </c>
      <c r="H69" s="37">
        <f t="shared" si="2"/>
        <v>0.7282404779523173</v>
      </c>
    </row>
    <row r="70" spans="1:8" s="6" customFormat="1" ht="14.25" customHeight="1">
      <c r="A70" s="45">
        <v>18.62</v>
      </c>
      <c r="B70" s="21" t="s">
        <v>76</v>
      </c>
      <c r="C70" s="22">
        <v>24800</v>
      </c>
      <c r="D70" s="22">
        <v>25602</v>
      </c>
      <c r="E70" s="22">
        <v>20074</v>
      </c>
      <c r="F70" s="22">
        <v>17220</v>
      </c>
      <c r="G70" s="22">
        <v>17220</v>
      </c>
      <c r="H70" s="37">
        <f t="shared" si="2"/>
        <v>0.6966833905743836</v>
      </c>
    </row>
    <row r="71" spans="1:8" s="6" customFormat="1" ht="24" customHeight="1">
      <c r="A71" s="45">
        <v>18.62</v>
      </c>
      <c r="B71" s="21" t="s">
        <v>77</v>
      </c>
      <c r="C71" s="47">
        <v>20200</v>
      </c>
      <c r="D71" s="47">
        <v>30739</v>
      </c>
      <c r="E71" s="47">
        <v>30739</v>
      </c>
      <c r="F71" s="47">
        <v>21080</v>
      </c>
      <c r="G71" s="47">
        <v>32628</v>
      </c>
      <c r="H71" s="37">
        <f t="shared" si="2"/>
        <v>1.320057239701567</v>
      </c>
    </row>
    <row r="72" spans="1:8" s="6" customFormat="1" ht="14.25" customHeight="1">
      <c r="A72" s="45">
        <v>18.62</v>
      </c>
      <c r="B72" s="21" t="s">
        <v>78</v>
      </c>
      <c r="C72" s="47">
        <v>191145</v>
      </c>
      <c r="D72" s="47">
        <v>298739</v>
      </c>
      <c r="E72" s="47">
        <v>298739</v>
      </c>
      <c r="F72" s="47">
        <v>212338</v>
      </c>
      <c r="G72" s="47">
        <v>318298</v>
      </c>
      <c r="H72" s="37">
        <f t="shared" si="2"/>
        <v>12.877638202848148</v>
      </c>
    </row>
    <row r="73" spans="1:8" s="6" customFormat="1" ht="42" customHeight="1">
      <c r="A73" s="17" t="s">
        <v>11</v>
      </c>
      <c r="B73" s="18" t="s">
        <v>12</v>
      </c>
      <c r="C73" s="18" t="s">
        <v>13</v>
      </c>
      <c r="D73" s="18" t="s">
        <v>14</v>
      </c>
      <c r="E73" s="18" t="s">
        <v>15</v>
      </c>
      <c r="F73" s="18" t="s">
        <v>16</v>
      </c>
      <c r="G73" s="18" t="s">
        <v>17</v>
      </c>
      <c r="H73" s="19" t="s">
        <v>18</v>
      </c>
    </row>
    <row r="74" spans="1:8" s="6" customFormat="1" ht="14.25" customHeight="1">
      <c r="A74" s="45">
        <v>18.62</v>
      </c>
      <c r="B74" s="21" t="s">
        <v>79</v>
      </c>
      <c r="C74" s="47">
        <v>4092</v>
      </c>
      <c r="D74" s="47">
        <v>4092</v>
      </c>
      <c r="E74" s="47">
        <v>4051</v>
      </c>
      <c r="F74" s="47">
        <v>4356</v>
      </c>
      <c r="G74" s="47">
        <v>4356</v>
      </c>
      <c r="H74" s="37">
        <f>SUM(G74/$G$102*100)</f>
        <v>0.17623419566446077</v>
      </c>
    </row>
    <row r="75" spans="1:8" s="6" customFormat="1" ht="27" customHeight="1">
      <c r="A75" s="45">
        <v>18.62</v>
      </c>
      <c r="B75" s="40" t="s">
        <v>80</v>
      </c>
      <c r="C75" s="22">
        <v>13442</v>
      </c>
      <c r="D75" s="22">
        <v>17000</v>
      </c>
      <c r="E75" s="22">
        <v>17001</v>
      </c>
      <c r="F75" s="22">
        <v>20529</v>
      </c>
      <c r="G75" s="22">
        <v>21213</v>
      </c>
      <c r="H75" s="37">
        <f>SUM(G75/$G$102*100)</f>
        <v>0.8582314032668058</v>
      </c>
    </row>
    <row r="76" spans="1:8" s="6" customFormat="1" ht="14.25" customHeight="1">
      <c r="A76" s="45">
        <v>18.62</v>
      </c>
      <c r="B76" s="40" t="s">
        <v>81</v>
      </c>
      <c r="C76" s="22">
        <v>26709</v>
      </c>
      <c r="D76" s="22">
        <v>26709</v>
      </c>
      <c r="E76" s="22">
        <v>18521</v>
      </c>
      <c r="F76" s="22">
        <v>19560</v>
      </c>
      <c r="G76" s="22">
        <v>19560</v>
      </c>
      <c r="H76" s="37">
        <f aca="true" t="shared" si="3" ref="H76:H100">SUM(G76/$G$102*100)</f>
        <v>0.7913546527081847</v>
      </c>
    </row>
    <row r="77" spans="1:8" s="6" customFormat="1" ht="14.25" customHeight="1">
      <c r="A77" s="45">
        <v>18.62</v>
      </c>
      <c r="B77" s="40" t="s">
        <v>82</v>
      </c>
      <c r="C77" s="22">
        <v>0</v>
      </c>
      <c r="D77" s="22">
        <v>239</v>
      </c>
      <c r="E77" s="22">
        <v>398</v>
      </c>
      <c r="F77" s="22">
        <v>0</v>
      </c>
      <c r="G77" s="22">
        <v>0</v>
      </c>
      <c r="H77" s="37">
        <f t="shared" si="3"/>
        <v>0</v>
      </c>
    </row>
    <row r="78" spans="1:8" s="6" customFormat="1" ht="23.25" customHeight="1">
      <c r="A78" s="45">
        <v>18.62</v>
      </c>
      <c r="B78" s="40" t="s">
        <v>83</v>
      </c>
      <c r="C78" s="22">
        <v>5136</v>
      </c>
      <c r="D78" s="22">
        <v>5136</v>
      </c>
      <c r="E78" s="22">
        <v>6900</v>
      </c>
      <c r="F78" s="22">
        <v>6900</v>
      </c>
      <c r="G78" s="22">
        <v>6900</v>
      </c>
      <c r="H78" s="37">
        <f t="shared" si="3"/>
        <v>0.2791588498817216</v>
      </c>
    </row>
    <row r="79" spans="1:8" s="6" customFormat="1" ht="17.25" customHeight="1">
      <c r="A79" s="38" t="s">
        <v>84</v>
      </c>
      <c r="B79" s="40" t="s">
        <v>85</v>
      </c>
      <c r="C79" s="22">
        <v>0</v>
      </c>
      <c r="D79" s="22">
        <v>849</v>
      </c>
      <c r="E79" s="22">
        <v>1274</v>
      </c>
      <c r="F79" s="22">
        <v>689</v>
      </c>
      <c r="G79" s="22">
        <v>689</v>
      </c>
      <c r="H79" s="37">
        <f t="shared" si="3"/>
        <v>0.027875427183841478</v>
      </c>
    </row>
    <row r="80" spans="1:8" s="6" customFormat="1" ht="17.25" customHeight="1">
      <c r="A80" s="38" t="s">
        <v>84</v>
      </c>
      <c r="B80" s="40" t="s">
        <v>86</v>
      </c>
      <c r="C80" s="22">
        <v>0</v>
      </c>
      <c r="D80" s="22">
        <v>0</v>
      </c>
      <c r="E80" s="22">
        <v>0</v>
      </c>
      <c r="F80" s="22">
        <v>0</v>
      </c>
      <c r="G80" s="22">
        <v>3236</v>
      </c>
      <c r="H80" s="37">
        <f t="shared" si="3"/>
        <v>0.13092145481409437</v>
      </c>
    </row>
    <row r="81" spans="1:8" s="6" customFormat="1" ht="27.75" customHeight="1">
      <c r="A81" s="38" t="s">
        <v>84</v>
      </c>
      <c r="B81" s="40" t="s">
        <v>87</v>
      </c>
      <c r="C81" s="22">
        <v>0</v>
      </c>
      <c r="D81" s="22">
        <v>0</v>
      </c>
      <c r="E81" s="22">
        <v>0</v>
      </c>
      <c r="F81" s="22">
        <v>0</v>
      </c>
      <c r="G81" s="22">
        <v>800</v>
      </c>
      <c r="H81" s="37">
        <f t="shared" si="3"/>
        <v>0.03236624346454744</v>
      </c>
    </row>
    <row r="82" spans="1:8" s="6" customFormat="1" ht="18" customHeight="1">
      <c r="A82" s="38" t="s">
        <v>84</v>
      </c>
      <c r="B82" s="40" t="s">
        <v>88</v>
      </c>
      <c r="C82" s="22">
        <v>0</v>
      </c>
      <c r="D82" s="22">
        <v>0</v>
      </c>
      <c r="E82" s="22">
        <v>0</v>
      </c>
      <c r="F82" s="22">
        <v>0</v>
      </c>
      <c r="G82" s="22">
        <v>11788</v>
      </c>
      <c r="H82" s="37">
        <f t="shared" si="3"/>
        <v>0.47691659745010645</v>
      </c>
    </row>
    <row r="83" spans="1:8" s="6" customFormat="1" ht="24" customHeight="1">
      <c r="A83" s="45">
        <v>18.63</v>
      </c>
      <c r="B83" s="40" t="s">
        <v>89</v>
      </c>
      <c r="C83" s="22">
        <v>0</v>
      </c>
      <c r="D83" s="22">
        <v>2240</v>
      </c>
      <c r="E83" s="22">
        <v>2240</v>
      </c>
      <c r="F83" s="22">
        <v>8960</v>
      </c>
      <c r="G83" s="22">
        <v>8960</v>
      </c>
      <c r="H83" s="37">
        <f t="shared" si="3"/>
        <v>0.36250192680293125</v>
      </c>
    </row>
    <row r="84" spans="1:8" s="6" customFormat="1" ht="23.25" customHeight="1">
      <c r="A84" s="48" t="s">
        <v>90</v>
      </c>
      <c r="B84" s="40" t="s">
        <v>91</v>
      </c>
      <c r="C84" s="22">
        <v>0</v>
      </c>
      <c r="D84" s="22">
        <v>8505</v>
      </c>
      <c r="E84" s="22">
        <v>8505</v>
      </c>
      <c r="F84" s="22">
        <v>0</v>
      </c>
      <c r="G84" s="22">
        <v>0</v>
      </c>
      <c r="H84" s="37">
        <f t="shared" si="3"/>
        <v>0</v>
      </c>
    </row>
    <row r="85" spans="1:8" s="6" customFormat="1" ht="23.25" customHeight="1">
      <c r="A85" s="48" t="s">
        <v>90</v>
      </c>
      <c r="B85" s="40" t="s">
        <v>92</v>
      </c>
      <c r="C85" s="22">
        <v>0</v>
      </c>
      <c r="D85" s="22">
        <v>15979</v>
      </c>
      <c r="E85" s="22">
        <v>15979</v>
      </c>
      <c r="F85" s="22">
        <v>0</v>
      </c>
      <c r="G85" s="22">
        <v>0</v>
      </c>
      <c r="H85" s="37">
        <f t="shared" si="3"/>
        <v>0</v>
      </c>
    </row>
    <row r="86" spans="1:8" s="6" customFormat="1" ht="23.25" customHeight="1">
      <c r="A86" s="48" t="s">
        <v>90</v>
      </c>
      <c r="B86" s="40" t="s">
        <v>93</v>
      </c>
      <c r="C86" s="22">
        <v>0</v>
      </c>
      <c r="D86" s="22">
        <v>0</v>
      </c>
      <c r="E86" s="22">
        <v>88</v>
      </c>
      <c r="F86" s="22">
        <v>0</v>
      </c>
      <c r="G86" s="22">
        <v>0</v>
      </c>
      <c r="H86" s="37">
        <f t="shared" si="3"/>
        <v>0</v>
      </c>
    </row>
    <row r="87" spans="1:8" s="6" customFormat="1" ht="23.25" customHeight="1">
      <c r="A87" s="48" t="s">
        <v>90</v>
      </c>
      <c r="B87" s="40" t="s">
        <v>94</v>
      </c>
      <c r="C87" s="22">
        <v>0</v>
      </c>
      <c r="D87" s="22">
        <v>0</v>
      </c>
      <c r="E87" s="22">
        <v>0</v>
      </c>
      <c r="F87" s="22">
        <v>0</v>
      </c>
      <c r="G87" s="22">
        <v>2773</v>
      </c>
      <c r="H87" s="37">
        <f t="shared" si="3"/>
        <v>0.11218949140898754</v>
      </c>
    </row>
    <row r="88" spans="1:8" s="6" customFormat="1" ht="14.25" customHeight="1">
      <c r="A88" s="45">
        <v>18.64</v>
      </c>
      <c r="B88" s="40" t="s">
        <v>95</v>
      </c>
      <c r="C88" s="22">
        <v>430103</v>
      </c>
      <c r="D88" s="22">
        <v>430103</v>
      </c>
      <c r="E88" s="22">
        <v>421221</v>
      </c>
      <c r="F88" s="22">
        <v>415139</v>
      </c>
      <c r="G88" s="22">
        <v>415139</v>
      </c>
      <c r="H88" s="37">
        <f t="shared" si="3"/>
        <v>16.79561243203595</v>
      </c>
    </row>
    <row r="89" spans="1:8" s="6" customFormat="1" ht="22.5" customHeight="1">
      <c r="A89" s="45">
        <v>18.64</v>
      </c>
      <c r="B89" s="40" t="s">
        <v>96</v>
      </c>
      <c r="C89" s="22">
        <v>6410</v>
      </c>
      <c r="D89" s="22">
        <v>6410</v>
      </c>
      <c r="E89" s="22">
        <v>6410</v>
      </c>
      <c r="F89" s="22">
        <v>8882</v>
      </c>
      <c r="G89" s="22">
        <v>8882</v>
      </c>
      <c r="H89" s="37">
        <f t="shared" si="3"/>
        <v>0.3593462180651379</v>
      </c>
    </row>
    <row r="90" spans="1:8" s="6" customFormat="1" ht="24.75" customHeight="1">
      <c r="A90" s="48" t="s">
        <v>97</v>
      </c>
      <c r="B90" s="40" t="s">
        <v>98</v>
      </c>
      <c r="C90" s="22">
        <v>0</v>
      </c>
      <c r="D90" s="22">
        <v>13893</v>
      </c>
      <c r="E90" s="22">
        <v>13893</v>
      </c>
      <c r="F90" s="22">
        <v>0</v>
      </c>
      <c r="G90" s="22">
        <v>0</v>
      </c>
      <c r="H90" s="37">
        <f t="shared" si="3"/>
        <v>0</v>
      </c>
    </row>
    <row r="91" spans="1:8" s="6" customFormat="1" ht="24" customHeight="1">
      <c r="A91" s="48" t="s">
        <v>97</v>
      </c>
      <c r="B91" s="40" t="s">
        <v>99</v>
      </c>
      <c r="C91" s="22">
        <v>0</v>
      </c>
      <c r="D91" s="22">
        <v>3000</v>
      </c>
      <c r="E91" s="22">
        <v>3000</v>
      </c>
      <c r="F91" s="22"/>
      <c r="G91" s="22"/>
      <c r="H91" s="37">
        <f t="shared" si="3"/>
        <v>0</v>
      </c>
    </row>
    <row r="92" spans="1:8" s="6" customFormat="1" ht="24" customHeight="1">
      <c r="A92" s="48" t="s">
        <v>97</v>
      </c>
      <c r="B92" s="40" t="s">
        <v>100</v>
      </c>
      <c r="C92" s="22">
        <v>0</v>
      </c>
      <c r="D92" s="22">
        <v>1200</v>
      </c>
      <c r="E92" s="22">
        <v>1200</v>
      </c>
      <c r="F92" s="22">
        <v>0</v>
      </c>
      <c r="G92" s="22">
        <v>0</v>
      </c>
      <c r="H92" s="37">
        <f t="shared" si="3"/>
        <v>0</v>
      </c>
    </row>
    <row r="93" spans="1:8" s="50" customFormat="1" ht="18.75" customHeight="1">
      <c r="A93" s="49"/>
      <c r="B93" s="17" t="s">
        <v>101</v>
      </c>
      <c r="C93" s="34">
        <f>SUM(C67:C92)</f>
        <v>748006</v>
      </c>
      <c r="D93" s="34">
        <f>SUM(D67:D92)</f>
        <v>925296</v>
      </c>
      <c r="E93" s="34">
        <f>SUM(E67:E92)</f>
        <v>906866</v>
      </c>
      <c r="F93" s="34">
        <f>SUM(F67:F92)</f>
        <v>769492</v>
      </c>
      <c r="G93" s="34">
        <f>SUM(G67:G92)</f>
        <v>911871</v>
      </c>
      <c r="H93" s="42">
        <f t="shared" si="3"/>
        <v>36.89229849282542</v>
      </c>
    </row>
    <row r="94" spans="1:8" s="6" customFormat="1" ht="17.25" customHeight="1">
      <c r="A94" s="45">
        <v>19.21</v>
      </c>
      <c r="B94" s="21" t="s">
        <v>102</v>
      </c>
      <c r="C94" s="22">
        <v>65000</v>
      </c>
      <c r="D94" s="22">
        <v>65000</v>
      </c>
      <c r="E94" s="22">
        <v>68844</v>
      </c>
      <c r="F94" s="22">
        <v>65000</v>
      </c>
      <c r="G94" s="22">
        <v>65000</v>
      </c>
      <c r="H94" s="37">
        <f t="shared" si="3"/>
        <v>2.629757281494479</v>
      </c>
    </row>
    <row r="95" spans="1:8" s="6" customFormat="1" ht="17.25" customHeight="1">
      <c r="A95" s="45">
        <v>19.22</v>
      </c>
      <c r="B95" s="21" t="s">
        <v>103</v>
      </c>
      <c r="C95" s="22">
        <v>0</v>
      </c>
      <c r="D95" s="22">
        <v>0</v>
      </c>
      <c r="E95" s="22">
        <v>0</v>
      </c>
      <c r="F95" s="22">
        <v>400</v>
      </c>
      <c r="G95" s="22">
        <v>400</v>
      </c>
      <c r="H95" s="37">
        <f t="shared" si="3"/>
        <v>0.01618312173227372</v>
      </c>
    </row>
    <row r="96" spans="1:8" s="6" customFormat="1" ht="16.5" customHeight="1">
      <c r="A96" s="45">
        <v>19.23</v>
      </c>
      <c r="B96" s="21" t="s">
        <v>104</v>
      </c>
      <c r="C96" s="22">
        <v>1731</v>
      </c>
      <c r="D96" s="22">
        <v>1731</v>
      </c>
      <c r="E96" s="22">
        <v>1722</v>
      </c>
      <c r="F96" s="22">
        <v>730</v>
      </c>
      <c r="G96" s="22">
        <v>730</v>
      </c>
      <c r="H96" s="37">
        <f t="shared" si="3"/>
        <v>0.029534197161399534</v>
      </c>
    </row>
    <row r="97" spans="1:8" s="6" customFormat="1" ht="14.25" customHeight="1">
      <c r="A97" s="45"/>
      <c r="B97" s="17" t="s">
        <v>105</v>
      </c>
      <c r="C97" s="25">
        <f>SUM(C94:C96)</f>
        <v>66731</v>
      </c>
      <c r="D97" s="25">
        <f>SUM(D94:D96)</f>
        <v>66731</v>
      </c>
      <c r="E97" s="25">
        <f>SUM(E94:E96)</f>
        <v>70566</v>
      </c>
      <c r="F97" s="25">
        <f>SUM(F94:F96)</f>
        <v>66130</v>
      </c>
      <c r="G97" s="25">
        <f>SUM(G94:G96)</f>
        <v>66130</v>
      </c>
      <c r="H97" s="42">
        <f t="shared" si="3"/>
        <v>2.6754746003881524</v>
      </c>
    </row>
    <row r="98" spans="1:8" s="6" customFormat="1" ht="14.25">
      <c r="A98" s="20"/>
      <c r="B98" s="43" t="s">
        <v>106</v>
      </c>
      <c r="C98" s="44">
        <f>SUM(C93+C66+C97)</f>
        <v>814737</v>
      </c>
      <c r="D98" s="44">
        <f>SUM(D93+D66+D97)</f>
        <v>994750</v>
      </c>
      <c r="E98" s="44">
        <f>SUM(E93+E66+E97)</f>
        <v>980155</v>
      </c>
      <c r="F98" s="44">
        <f>SUM(F93+F66+F97)</f>
        <v>838053</v>
      </c>
      <c r="G98" s="44">
        <f>SUM(G93+G66+G97)</f>
        <v>980432</v>
      </c>
      <c r="H98" s="42">
        <f t="shared" si="3"/>
        <v>39.66612601554146</v>
      </c>
    </row>
    <row r="99" spans="1:8" s="6" customFormat="1" ht="25.5" customHeight="1">
      <c r="A99" s="45">
        <v>21.191</v>
      </c>
      <c r="B99" s="40" t="s">
        <v>107</v>
      </c>
      <c r="C99" s="22">
        <v>4344</v>
      </c>
      <c r="D99" s="22">
        <v>20760</v>
      </c>
      <c r="E99" s="22">
        <v>16416</v>
      </c>
      <c r="F99" s="22">
        <v>4344</v>
      </c>
      <c r="G99" s="22">
        <v>4344</v>
      </c>
      <c r="H99" s="37">
        <f t="shared" si="3"/>
        <v>0.17574870201249257</v>
      </c>
    </row>
    <row r="100" spans="1:8" s="54" customFormat="1" ht="16.5" customHeight="1">
      <c r="A100" s="51"/>
      <c r="B100" s="52" t="s">
        <v>108</v>
      </c>
      <c r="C100" s="53">
        <f>SUM(C99)</f>
        <v>4344</v>
      </c>
      <c r="D100" s="53">
        <f>SUM(D99)</f>
        <v>20760</v>
      </c>
      <c r="E100" s="53">
        <f>SUM(E99)</f>
        <v>16416</v>
      </c>
      <c r="F100" s="53">
        <f>SUM(F99)</f>
        <v>4344</v>
      </c>
      <c r="G100" s="53">
        <f>SUM(G99)</f>
        <v>4344</v>
      </c>
      <c r="H100" s="42">
        <f t="shared" si="3"/>
        <v>0.17574870201249257</v>
      </c>
    </row>
    <row r="101" spans="1:8" s="6" customFormat="1" ht="42" customHeight="1">
      <c r="A101" s="17" t="s">
        <v>11</v>
      </c>
      <c r="B101" s="18" t="s">
        <v>12</v>
      </c>
      <c r="C101" s="18" t="s">
        <v>13</v>
      </c>
      <c r="D101" s="18" t="s">
        <v>14</v>
      </c>
      <c r="E101" s="18" t="s">
        <v>15</v>
      </c>
      <c r="F101" s="18" t="s">
        <v>16</v>
      </c>
      <c r="G101" s="18" t="s">
        <v>17</v>
      </c>
      <c r="H101" s="19" t="s">
        <v>18</v>
      </c>
    </row>
    <row r="102" spans="1:8" s="6" customFormat="1" ht="15.75">
      <c r="A102" s="20"/>
      <c r="B102" s="28" t="s">
        <v>109</v>
      </c>
      <c r="C102" s="55">
        <f>SUM(C21+C64+C98+C100)</f>
        <v>2211831</v>
      </c>
      <c r="D102" s="55">
        <f>SUM(D21+D64+D98+D100)</f>
        <v>2412776</v>
      </c>
      <c r="E102" s="55">
        <f>SUM(E21+E64+E98+E100)</f>
        <v>2433847</v>
      </c>
      <c r="F102" s="55">
        <f>SUM(F21+F64+F98+F100)</f>
        <v>2328536</v>
      </c>
      <c r="G102" s="55">
        <f>SUM(G21+G64+G98+G100)</f>
        <v>2471711</v>
      </c>
      <c r="H102" s="56">
        <f>SUM(H21,H64,H98,H100)</f>
        <v>100</v>
      </c>
    </row>
    <row r="103" spans="1:8" s="6" customFormat="1" ht="13.5">
      <c r="A103" s="1"/>
      <c r="B103" s="1"/>
      <c r="C103" s="12"/>
      <c r="D103" s="12"/>
      <c r="E103" s="12"/>
      <c r="F103" s="12"/>
      <c r="G103" s="12"/>
      <c r="H103" s="2"/>
    </row>
    <row r="104" spans="1:8" s="6" customFormat="1" ht="15.75">
      <c r="A104" s="1"/>
      <c r="B104" s="57"/>
      <c r="C104" s="58"/>
      <c r="D104" s="58"/>
      <c r="E104" s="58"/>
      <c r="F104" s="58"/>
      <c r="G104" s="58"/>
      <c r="H104" s="2"/>
    </row>
    <row r="105" s="6" customFormat="1" ht="12.75">
      <c r="A105" s="1"/>
    </row>
    <row r="106" s="6" customFormat="1" ht="12.75">
      <c r="A106" s="1"/>
    </row>
    <row r="107" s="32" customFormat="1" ht="12.75">
      <c r="A107" s="1"/>
    </row>
    <row r="108" s="32" customFormat="1" ht="12.75">
      <c r="A108" s="1"/>
    </row>
    <row r="109" s="32" customFormat="1" ht="12.75">
      <c r="A109" s="1"/>
    </row>
    <row r="110" s="32" customFormat="1" ht="12.75">
      <c r="A110" s="1"/>
    </row>
    <row r="111" s="32" customFormat="1" ht="12.75">
      <c r="A111" s="1"/>
    </row>
    <row r="112" s="32" customFormat="1" ht="12.75">
      <c r="A112" s="1"/>
    </row>
    <row r="113" s="32" customFormat="1" ht="12.75">
      <c r="A113" s="1"/>
    </row>
    <row r="114" s="32" customFormat="1" ht="12.75">
      <c r="A114" s="1"/>
    </row>
    <row r="115" s="50" customFormat="1" ht="12.75">
      <c r="A115" s="15"/>
    </row>
    <row r="116" s="50" customFormat="1" ht="12.75">
      <c r="A116" s="15"/>
    </row>
    <row r="117" s="50" customFormat="1" ht="12.75">
      <c r="A117" s="15"/>
    </row>
    <row r="118" s="50" customFormat="1" ht="12.75">
      <c r="A118" s="15"/>
    </row>
    <row r="119" s="50" customFormat="1" ht="12.75">
      <c r="A119" s="15"/>
    </row>
    <row r="120" s="50" customFormat="1" ht="12.75">
      <c r="A120" s="15"/>
    </row>
    <row r="121" s="50" customFormat="1" ht="12.75">
      <c r="A121" s="15"/>
    </row>
    <row r="122" s="59" customFormat="1" ht="12.75">
      <c r="A122" s="1"/>
    </row>
    <row r="123" s="59" customFormat="1" ht="12.75">
      <c r="A123" s="1"/>
    </row>
    <row r="124" s="59" customFormat="1" ht="12.75" customHeight="1">
      <c r="A124" s="1"/>
    </row>
    <row r="125" s="59" customFormat="1" ht="12.75">
      <c r="A125" s="1"/>
    </row>
    <row r="126" s="59" customFormat="1" ht="12.75">
      <c r="A126" s="1"/>
    </row>
    <row r="127" s="59" customFormat="1" ht="125.25" customHeight="1">
      <c r="A127" s="1"/>
    </row>
    <row r="128" s="32" customFormat="1" ht="27.75" customHeight="1">
      <c r="A128" s="60"/>
    </row>
    <row r="129" s="50" customFormat="1" ht="12.75">
      <c r="A129" s="15"/>
    </row>
    <row r="130" s="59" customFormat="1" ht="12.75">
      <c r="A130" s="1"/>
    </row>
    <row r="131" spans="1:8" ht="12.75">
      <c r="A131" s="1"/>
      <c r="H131"/>
    </row>
    <row r="132" s="50" customFormat="1" ht="12.75">
      <c r="A132" s="15"/>
    </row>
    <row r="133" s="59" customFormat="1" ht="12.75">
      <c r="A133" s="1"/>
    </row>
    <row r="134" s="61" customFormat="1" ht="12" customHeight="1">
      <c r="A134" s="15"/>
    </row>
    <row r="135" s="62" customFormat="1" ht="12" customHeight="1">
      <c r="A135" s="1"/>
    </row>
    <row r="136" s="62" customFormat="1" ht="42.75" customHeight="1">
      <c r="A136" s="1"/>
    </row>
    <row r="137" s="62" customFormat="1" ht="12" customHeight="1">
      <c r="A137" s="1"/>
    </row>
    <row r="138" s="62" customFormat="1" ht="12" customHeight="1">
      <c r="A138" s="1"/>
    </row>
    <row r="139" s="62" customFormat="1" ht="38.25" customHeight="1">
      <c r="A139" s="1"/>
    </row>
    <row r="140" spans="1:8" ht="12.75">
      <c r="A140" s="1"/>
      <c r="H140"/>
    </row>
    <row r="141" s="6" customFormat="1" ht="12.75">
      <c r="A141" s="15"/>
    </row>
    <row r="142" s="32" customFormat="1" ht="12.75" customHeight="1">
      <c r="A142" s="1"/>
    </row>
    <row r="143" s="32" customFormat="1" ht="12.75">
      <c r="A143" s="1"/>
    </row>
    <row r="144" s="50" customFormat="1" ht="12.75">
      <c r="A144" s="15"/>
    </row>
    <row r="145" s="59" customFormat="1" ht="12.75">
      <c r="A145" s="1"/>
    </row>
    <row r="146" s="59" customFormat="1" ht="12.75">
      <c r="A146" s="1"/>
    </row>
    <row r="147" s="50" customFormat="1" ht="12.75">
      <c r="A147" s="15"/>
    </row>
    <row r="148" s="59" customFormat="1" ht="12.75">
      <c r="A148" s="1"/>
    </row>
    <row r="149" s="50" customFormat="1" ht="12.75">
      <c r="A149" s="15"/>
    </row>
    <row r="150" s="59" customFormat="1" ht="12.75">
      <c r="A150" s="1"/>
    </row>
    <row r="151" s="59" customFormat="1" ht="12.75">
      <c r="A151" s="1"/>
    </row>
    <row r="152" s="59" customFormat="1" ht="12.75">
      <c r="A152" s="1"/>
    </row>
    <row r="153" s="59" customFormat="1" ht="12.75">
      <c r="A153" s="1"/>
    </row>
    <row r="154" s="59" customFormat="1" ht="12.75">
      <c r="A154" s="1"/>
    </row>
    <row r="155" s="59" customFormat="1" ht="12.75">
      <c r="A155" s="1"/>
    </row>
    <row r="156" s="50" customFormat="1" ht="12" customHeight="1">
      <c r="A156" s="15"/>
    </row>
    <row r="157" s="59" customFormat="1" ht="12.75">
      <c r="A157" s="1"/>
    </row>
    <row r="158" s="50" customFormat="1" ht="12.75">
      <c r="A158" s="15"/>
    </row>
    <row r="159" s="50" customFormat="1" ht="12.75">
      <c r="A159" s="15"/>
    </row>
    <row r="160" s="59" customFormat="1" ht="12.75">
      <c r="A160" s="1"/>
    </row>
    <row r="161" s="59" customFormat="1" ht="12.75">
      <c r="A161" s="1"/>
    </row>
    <row r="162" s="50" customFormat="1" ht="12.75">
      <c r="A162" s="15"/>
    </row>
    <row r="163" s="50" customFormat="1" ht="12.75">
      <c r="A163" s="15"/>
    </row>
    <row r="164" s="50" customFormat="1" ht="12.75">
      <c r="A164" s="15"/>
    </row>
    <row r="165" s="50" customFormat="1" ht="12.75">
      <c r="A165" s="15"/>
    </row>
    <row r="166" s="59" customFormat="1" ht="12.75">
      <c r="A166" s="1"/>
    </row>
    <row r="167" s="59" customFormat="1" ht="12.75">
      <c r="A167" s="1"/>
    </row>
    <row r="168" s="59" customFormat="1" ht="12.75">
      <c r="A168" s="1"/>
    </row>
    <row r="169" s="50" customFormat="1" ht="12.75">
      <c r="A169" s="15"/>
    </row>
    <row r="170" s="59" customFormat="1" ht="12.75">
      <c r="A170" s="1"/>
    </row>
    <row r="171" s="59" customFormat="1" ht="12.75">
      <c r="A171" s="1"/>
    </row>
    <row r="172" s="59" customFormat="1" ht="12.75">
      <c r="A172" s="1"/>
    </row>
    <row r="173" s="59" customFormat="1" ht="42" customHeight="1">
      <c r="A173" s="1"/>
    </row>
    <row r="174" s="59" customFormat="1" ht="12.75">
      <c r="A174" s="1"/>
    </row>
    <row r="175" s="59" customFormat="1" ht="12.75">
      <c r="A175" s="1"/>
    </row>
    <row r="176" s="59" customFormat="1" ht="12.75">
      <c r="A176" s="1"/>
    </row>
    <row r="177" s="59" customFormat="1" ht="12.75">
      <c r="A177" s="1"/>
    </row>
    <row r="178" spans="1:2" s="50" customFormat="1" ht="12.75">
      <c r="A178" s="15"/>
      <c r="B178" s="63"/>
    </row>
    <row r="179" spans="1:2" s="59" customFormat="1" ht="12.75">
      <c r="A179" s="1"/>
      <c r="B179" s="63"/>
    </row>
    <row r="180" spans="1:2" s="59" customFormat="1" ht="12.75">
      <c r="A180" s="1"/>
      <c r="B180" s="63"/>
    </row>
    <row r="181" spans="1:2" s="59" customFormat="1" ht="12.75">
      <c r="A181" s="1"/>
      <c r="B181" s="63"/>
    </row>
    <row r="182" spans="1:2" s="59" customFormat="1" ht="12.75">
      <c r="A182" s="1"/>
      <c r="B182" s="63"/>
    </row>
    <row r="183" spans="1:2" s="59" customFormat="1" ht="12.75">
      <c r="A183" s="1"/>
      <c r="B183" s="63"/>
    </row>
    <row r="184" spans="1:2" s="59" customFormat="1" ht="12.75">
      <c r="A184" s="1"/>
      <c r="B184" s="63"/>
    </row>
    <row r="185" spans="1:2" s="50" customFormat="1" ht="12.75">
      <c r="A185" s="15"/>
      <c r="B185" s="64"/>
    </row>
    <row r="186" spans="1:2" s="59" customFormat="1" ht="12.75">
      <c r="A186" s="1"/>
      <c r="B186" s="65"/>
    </row>
    <row r="187" spans="1:2" s="59" customFormat="1" ht="12.75">
      <c r="A187" s="1"/>
      <c r="B187" s="65"/>
    </row>
    <row r="188" spans="1:2" s="59" customFormat="1" ht="12.75">
      <c r="A188" s="1"/>
      <c r="B188" s="65"/>
    </row>
    <row r="189" spans="1:2" s="59" customFormat="1" ht="12.75">
      <c r="A189" s="1"/>
      <c r="B189" s="65"/>
    </row>
    <row r="190" spans="1:2" s="59" customFormat="1" ht="12.75">
      <c r="A190" s="1"/>
      <c r="B190" s="65"/>
    </row>
    <row r="191" spans="1:2" s="59" customFormat="1" ht="12.75">
      <c r="A191" s="1"/>
      <c r="B191" s="65"/>
    </row>
    <row r="192" s="50" customFormat="1" ht="12.75">
      <c r="A192" s="15"/>
    </row>
    <row r="193" s="59" customFormat="1" ht="12.75">
      <c r="A193" s="1"/>
    </row>
    <row r="194" s="59" customFormat="1" ht="12.75">
      <c r="A194" s="1"/>
    </row>
    <row r="195" s="59" customFormat="1" ht="12.75">
      <c r="A195" s="1"/>
    </row>
    <row r="196" s="59" customFormat="1" ht="12.75">
      <c r="A196" s="1"/>
    </row>
    <row r="197" s="59" customFormat="1" ht="12.75">
      <c r="A197" s="1"/>
    </row>
    <row r="198" s="59" customFormat="1" ht="14.25" customHeight="1">
      <c r="A198" s="1"/>
    </row>
    <row r="199" s="59" customFormat="1" ht="12.75">
      <c r="A199" s="1"/>
    </row>
    <row r="200" s="50" customFormat="1" ht="12.75">
      <c r="A200" s="15"/>
    </row>
    <row r="201" s="59" customFormat="1" ht="12.75">
      <c r="A201" s="1"/>
    </row>
    <row r="202" s="59" customFormat="1" ht="12.75">
      <c r="A202" s="1"/>
    </row>
    <row r="203" s="59" customFormat="1" ht="12.75">
      <c r="A203" s="1"/>
    </row>
    <row r="204" s="59" customFormat="1" ht="12.75">
      <c r="A204" s="1"/>
    </row>
    <row r="205" s="59" customFormat="1" ht="12.75">
      <c r="A205" s="1"/>
    </row>
    <row r="206" s="59" customFormat="1" ht="12.75">
      <c r="A206" s="1"/>
    </row>
    <row r="207" s="59" customFormat="1" ht="12.75">
      <c r="A207" s="1"/>
    </row>
    <row r="208" s="50" customFormat="1" ht="12.75">
      <c r="A208" s="15"/>
    </row>
    <row r="209" s="59" customFormat="1" ht="12.75">
      <c r="A209" s="1"/>
    </row>
    <row r="210" s="59" customFormat="1" ht="12.75">
      <c r="A210" s="1"/>
    </row>
    <row r="211" s="59" customFormat="1" ht="12.75">
      <c r="A211" s="1"/>
    </row>
    <row r="212" s="59" customFormat="1" ht="12.75">
      <c r="A212" s="1"/>
    </row>
    <row r="213" s="59" customFormat="1" ht="12.75">
      <c r="A213" s="1"/>
    </row>
    <row r="214" s="59" customFormat="1" ht="12.75">
      <c r="A214" s="1"/>
    </row>
    <row r="215" s="59" customFormat="1" ht="12.75">
      <c r="A215" s="1"/>
    </row>
    <row r="216" s="50" customFormat="1" ht="12.75">
      <c r="A216" s="15"/>
    </row>
    <row r="217" s="59" customFormat="1" ht="12.75">
      <c r="A217" s="1"/>
    </row>
    <row r="218" s="59" customFormat="1" ht="12.75">
      <c r="A218" s="1"/>
    </row>
    <row r="219" s="59" customFormat="1" ht="12.75">
      <c r="A219" s="1"/>
    </row>
    <row r="220" s="59" customFormat="1" ht="12.75">
      <c r="A220" s="1"/>
    </row>
    <row r="221" s="59" customFormat="1" ht="12.75">
      <c r="A221" s="1"/>
    </row>
    <row r="222" s="59" customFormat="1" ht="12.75">
      <c r="A222" s="1"/>
    </row>
    <row r="223" s="59" customFormat="1" ht="12.75">
      <c r="A223" s="1"/>
    </row>
    <row r="224" s="50" customFormat="1" ht="12.75">
      <c r="A224" s="15"/>
    </row>
    <row r="225" s="59" customFormat="1" ht="12.75">
      <c r="A225" s="1"/>
    </row>
    <row r="226" s="59" customFormat="1" ht="12.75">
      <c r="A226" s="1"/>
    </row>
    <row r="227" s="59" customFormat="1" ht="12.75">
      <c r="A227" s="1"/>
    </row>
    <row r="228" s="59" customFormat="1" ht="12.75">
      <c r="A228" s="1"/>
    </row>
    <row r="229" s="59" customFormat="1" ht="12.75">
      <c r="A229" s="1"/>
    </row>
    <row r="230" s="59" customFormat="1" ht="12.75">
      <c r="A230" s="1"/>
    </row>
    <row r="231" s="59" customFormat="1" ht="12.75">
      <c r="A231" s="1"/>
    </row>
    <row r="232" s="50" customFormat="1" ht="12.75">
      <c r="A232" s="15"/>
    </row>
    <row r="233" s="59" customFormat="1" ht="12.75">
      <c r="A233" s="1"/>
    </row>
    <row r="234" s="59" customFormat="1" ht="12.75">
      <c r="A234" s="1"/>
    </row>
    <row r="235" s="59" customFormat="1" ht="12.75">
      <c r="A235" s="1"/>
    </row>
    <row r="236" s="59" customFormat="1" ht="12.75">
      <c r="A236" s="1"/>
    </row>
    <row r="237" s="59" customFormat="1" ht="12.75">
      <c r="A237" s="1"/>
    </row>
    <row r="238" s="59" customFormat="1" ht="12.75">
      <c r="A238" s="1"/>
    </row>
    <row r="239" s="59" customFormat="1" ht="12.75">
      <c r="A239" s="1"/>
    </row>
    <row r="240" s="50" customFormat="1" ht="12.75">
      <c r="A240" s="15"/>
    </row>
    <row r="241" s="59" customFormat="1" ht="12.75">
      <c r="A241" s="1"/>
    </row>
    <row r="242" s="59" customFormat="1" ht="12.75">
      <c r="A242" s="1"/>
    </row>
    <row r="243" s="59" customFormat="1" ht="12.75">
      <c r="A243" s="1"/>
    </row>
    <row r="244" s="59" customFormat="1" ht="12.75">
      <c r="A244" s="1"/>
    </row>
    <row r="245" s="50" customFormat="1" ht="12.75">
      <c r="A245" s="15"/>
    </row>
    <row r="246" s="59" customFormat="1" ht="12.75">
      <c r="A246" s="1"/>
    </row>
    <row r="247" s="59" customFormat="1" ht="12.75">
      <c r="A247" s="1"/>
    </row>
    <row r="248" s="59" customFormat="1" ht="12.75">
      <c r="A248" s="1"/>
    </row>
    <row r="249" s="59" customFormat="1" ht="12.75">
      <c r="A249" s="1"/>
    </row>
    <row r="250" s="59" customFormat="1" ht="12.75">
      <c r="A250" s="1"/>
    </row>
    <row r="251" s="59" customFormat="1" ht="12.75">
      <c r="A251" s="1"/>
    </row>
    <row r="252" s="59" customFormat="1" ht="12.75">
      <c r="A252" s="1"/>
    </row>
    <row r="253" s="59" customFormat="1" ht="12.75">
      <c r="A253" s="1"/>
    </row>
    <row r="254" spans="1:8" ht="15.75" customHeight="1">
      <c r="A254" s="1"/>
      <c r="H254"/>
    </row>
    <row r="255" s="50" customFormat="1" ht="13.5" customHeight="1">
      <c r="A255" s="15"/>
    </row>
    <row r="256" s="59" customFormat="1" ht="13.5" customHeight="1">
      <c r="A256" s="1"/>
    </row>
    <row r="257" s="59" customFormat="1" ht="42.75" customHeight="1">
      <c r="A257" s="1"/>
    </row>
    <row r="258" spans="1:8" s="59" customFormat="1" ht="13.5" customHeight="1">
      <c r="A258" s="1"/>
      <c r="B258"/>
      <c r="C258"/>
      <c r="D258"/>
      <c r="E258"/>
      <c r="F258"/>
      <c r="G258"/>
      <c r="H258" s="2"/>
    </row>
    <row r="259" spans="1:8" s="59" customFormat="1" ht="13.5" customHeight="1">
      <c r="A259" s="1"/>
      <c r="B259"/>
      <c r="C259"/>
      <c r="D259"/>
      <c r="E259"/>
      <c r="F259"/>
      <c r="G259"/>
      <c r="H259" s="2"/>
    </row>
    <row r="260" spans="1:8" s="59" customFormat="1" ht="13.5" customHeight="1">
      <c r="A260" s="1"/>
      <c r="B260"/>
      <c r="C260"/>
      <c r="D260"/>
      <c r="E260"/>
      <c r="F260"/>
      <c r="G260"/>
      <c r="H260" s="2"/>
    </row>
    <row r="261" spans="1:8" s="59" customFormat="1" ht="13.5" customHeight="1">
      <c r="A261" s="1"/>
      <c r="B261"/>
      <c r="C261"/>
      <c r="D261"/>
      <c r="E261"/>
      <c r="F261"/>
      <c r="G261"/>
      <c r="H261" s="2"/>
    </row>
    <row r="262" spans="1:9" s="50" customFormat="1" ht="12.75" customHeight="1">
      <c r="A262" s="15"/>
      <c r="B262"/>
      <c r="C262"/>
      <c r="D262"/>
      <c r="E262"/>
      <c r="F262"/>
      <c r="G262"/>
      <c r="H262" s="2"/>
      <c r="I262" s="63"/>
    </row>
    <row r="263" spans="1:9" s="59" customFormat="1" ht="12.75" customHeight="1">
      <c r="A263" s="1"/>
      <c r="B263"/>
      <c r="C263"/>
      <c r="D263"/>
      <c r="E263"/>
      <c r="F263"/>
      <c r="G263"/>
      <c r="H263" s="2"/>
      <c r="I263" s="63"/>
    </row>
    <row r="264" spans="1:9" s="59" customFormat="1" ht="39.75" customHeight="1">
      <c r="A264" s="1"/>
      <c r="B264"/>
      <c r="C264"/>
      <c r="D264"/>
      <c r="E264"/>
      <c r="F264"/>
      <c r="G264"/>
      <c r="H264" s="2"/>
      <c r="I264" s="63"/>
    </row>
    <row r="265" spans="1:9" s="59" customFormat="1" ht="12.75" customHeight="1">
      <c r="A265" s="1"/>
      <c r="B265"/>
      <c r="C265"/>
      <c r="D265"/>
      <c r="E265"/>
      <c r="F265"/>
      <c r="G265"/>
      <c r="H265" s="2"/>
      <c r="I265" s="63"/>
    </row>
    <row r="266" spans="1:9" s="59" customFormat="1" ht="12.75" customHeight="1">
      <c r="A266" s="1"/>
      <c r="B266"/>
      <c r="C266"/>
      <c r="D266"/>
      <c r="E266"/>
      <c r="F266"/>
      <c r="G266"/>
      <c r="H266" s="2"/>
      <c r="I266" s="63"/>
    </row>
    <row r="267" spans="1:9" s="59" customFormat="1" ht="42" customHeight="1">
      <c r="A267" s="1"/>
      <c r="B267"/>
      <c r="C267"/>
      <c r="D267"/>
      <c r="E267"/>
      <c r="F267"/>
      <c r="G267"/>
      <c r="H267" s="2"/>
      <c r="I267" s="63"/>
    </row>
    <row r="268" spans="1:9" s="59" customFormat="1" ht="12.75" customHeight="1">
      <c r="A268" s="1"/>
      <c r="B268"/>
      <c r="C268"/>
      <c r="D268"/>
      <c r="E268"/>
      <c r="F268"/>
      <c r="G268"/>
      <c r="H268" s="2"/>
      <c r="I268" s="63"/>
    </row>
    <row r="269" spans="1:9" s="59" customFormat="1" ht="12.75" customHeight="1">
      <c r="A269" s="1"/>
      <c r="B269"/>
      <c r="C269"/>
      <c r="D269"/>
      <c r="E269"/>
      <c r="F269"/>
      <c r="G269"/>
      <c r="H269" s="2"/>
      <c r="I269" s="63"/>
    </row>
    <row r="270" spans="1:9" s="59" customFormat="1" ht="12.75" customHeight="1">
      <c r="A270" s="1"/>
      <c r="B270"/>
      <c r="C270"/>
      <c r="D270"/>
      <c r="E270"/>
      <c r="F270"/>
      <c r="G270"/>
      <c r="H270" s="2"/>
      <c r="I270" s="63"/>
    </row>
    <row r="271" spans="1:8" s="6" customFormat="1" ht="12.75" customHeight="1">
      <c r="A271" s="15"/>
      <c r="B271"/>
      <c r="C271"/>
      <c r="D271"/>
      <c r="E271"/>
      <c r="F271"/>
      <c r="G271"/>
      <c r="H271" s="2"/>
    </row>
    <row r="272" spans="1:8" s="32" customFormat="1" ht="12.75" customHeight="1">
      <c r="A272" s="1"/>
      <c r="B272"/>
      <c r="C272"/>
      <c r="D272"/>
      <c r="E272"/>
      <c r="F272"/>
      <c r="G272"/>
      <c r="H272" s="2"/>
    </row>
    <row r="273" spans="1:8" s="32" customFormat="1" ht="42" customHeight="1">
      <c r="A273" s="1"/>
      <c r="B273"/>
      <c r="C273"/>
      <c r="D273"/>
      <c r="E273"/>
      <c r="F273"/>
      <c r="G273"/>
      <c r="H273" s="2"/>
    </row>
    <row r="274" spans="1:8" s="32" customFormat="1" ht="12.75" customHeight="1">
      <c r="A274" s="1"/>
      <c r="B274"/>
      <c r="C274"/>
      <c r="D274"/>
      <c r="E274"/>
      <c r="F274"/>
      <c r="G274"/>
      <c r="H274" s="2"/>
    </row>
    <row r="275" spans="1:8" s="32" customFormat="1" ht="12.75" customHeight="1">
      <c r="A275" s="1"/>
      <c r="B275"/>
      <c r="C275"/>
      <c r="D275"/>
      <c r="E275"/>
      <c r="F275"/>
      <c r="G275"/>
      <c r="H275" s="2"/>
    </row>
    <row r="276" spans="1:8" s="32" customFormat="1" ht="41.25" customHeight="1">
      <c r="A276" s="1"/>
      <c r="B276"/>
      <c r="C276"/>
      <c r="D276"/>
      <c r="E276"/>
      <c r="F276"/>
      <c r="G276"/>
      <c r="H276" s="2"/>
    </row>
    <row r="277" spans="1:8" s="32" customFormat="1" ht="12.75" customHeight="1">
      <c r="A277" s="1"/>
      <c r="B277"/>
      <c r="C277"/>
      <c r="D277"/>
      <c r="E277"/>
      <c r="F277"/>
      <c r="G277"/>
      <c r="H277" s="2"/>
    </row>
    <row r="278" spans="1:8" s="32" customFormat="1" ht="12.75" customHeight="1">
      <c r="A278" s="1"/>
      <c r="B278"/>
      <c r="C278"/>
      <c r="D278"/>
      <c r="E278"/>
      <c r="F278"/>
      <c r="G278"/>
      <c r="H278" s="2"/>
    </row>
    <row r="279" spans="1:8" s="50" customFormat="1" ht="12.75" customHeight="1">
      <c r="A279" s="15"/>
      <c r="B279"/>
      <c r="C279"/>
      <c r="D279"/>
      <c r="E279"/>
      <c r="F279"/>
      <c r="G279"/>
      <c r="H279" s="2"/>
    </row>
    <row r="280" spans="1:8" s="59" customFormat="1" ht="12.75" customHeight="1">
      <c r="A280" s="1"/>
      <c r="B280"/>
      <c r="C280"/>
      <c r="D280"/>
      <c r="E280"/>
      <c r="F280"/>
      <c r="G280"/>
      <c r="H280" s="2"/>
    </row>
    <row r="281" spans="1:8" s="59" customFormat="1" ht="41.25" customHeight="1">
      <c r="A281" s="1"/>
      <c r="B281"/>
      <c r="C281"/>
      <c r="D281"/>
      <c r="E281"/>
      <c r="F281"/>
      <c r="G281"/>
      <c r="H281" s="2"/>
    </row>
    <row r="282" spans="1:8" s="59" customFormat="1" ht="12.75" customHeight="1">
      <c r="A282" s="1"/>
      <c r="B282"/>
      <c r="C282"/>
      <c r="D282"/>
      <c r="E282"/>
      <c r="F282"/>
      <c r="G282"/>
      <c r="H282" s="2"/>
    </row>
    <row r="283" spans="1:8" s="59" customFormat="1" ht="12.75" customHeight="1">
      <c r="A283" s="1"/>
      <c r="B283"/>
      <c r="C283"/>
      <c r="D283"/>
      <c r="E283"/>
      <c r="F283"/>
      <c r="G283"/>
      <c r="H283" s="2"/>
    </row>
    <row r="284" spans="1:8" s="59" customFormat="1" ht="39" customHeight="1">
      <c r="A284" s="1"/>
      <c r="B284"/>
      <c r="C284"/>
      <c r="D284"/>
      <c r="E284"/>
      <c r="F284"/>
      <c r="G284"/>
      <c r="H284" s="2"/>
    </row>
    <row r="285" spans="1:8" s="59" customFormat="1" ht="12.75" customHeight="1">
      <c r="A285" s="1"/>
      <c r="B285"/>
      <c r="C285"/>
      <c r="D285"/>
      <c r="E285"/>
      <c r="F285"/>
      <c r="G285"/>
      <c r="H285" s="2"/>
    </row>
    <row r="286" spans="1:8" s="50" customFormat="1" ht="27" customHeight="1">
      <c r="A286" s="15"/>
      <c r="B286"/>
      <c r="C286"/>
      <c r="D286"/>
      <c r="E286"/>
      <c r="F286"/>
      <c r="G286"/>
      <c r="H286" s="2"/>
    </row>
    <row r="287" spans="1:8" s="59" customFormat="1" ht="15" customHeight="1">
      <c r="A287" s="1"/>
      <c r="B287"/>
      <c r="C287"/>
      <c r="D287"/>
      <c r="E287"/>
      <c r="F287"/>
      <c r="G287"/>
      <c r="H287" s="2"/>
    </row>
    <row r="288" spans="1:8" s="59" customFormat="1" ht="39" customHeight="1">
      <c r="A288" s="1"/>
      <c r="B288"/>
      <c r="C288"/>
      <c r="D288"/>
      <c r="E288"/>
      <c r="F288"/>
      <c r="G288"/>
      <c r="H288" s="2"/>
    </row>
    <row r="289" spans="1:8" s="59" customFormat="1" ht="14.25" customHeight="1">
      <c r="A289" s="1"/>
      <c r="B289"/>
      <c r="C289"/>
      <c r="D289"/>
      <c r="E289"/>
      <c r="F289"/>
      <c r="G289"/>
      <c r="H289" s="2"/>
    </row>
    <row r="290" spans="1:8" s="59" customFormat="1" ht="42" customHeight="1">
      <c r="A290" s="1"/>
      <c r="B290"/>
      <c r="C290"/>
      <c r="D290"/>
      <c r="E290"/>
      <c r="F290"/>
      <c r="G290"/>
      <c r="H290" s="2"/>
    </row>
    <row r="291" spans="1:8" s="59" customFormat="1" ht="13.5" customHeight="1">
      <c r="A291" s="1"/>
      <c r="B291"/>
      <c r="C291"/>
      <c r="D291"/>
      <c r="E291"/>
      <c r="F291"/>
      <c r="G291"/>
      <c r="H291" s="2"/>
    </row>
    <row r="292" spans="1:8" s="50" customFormat="1" ht="26.25" customHeight="1">
      <c r="A292" s="15"/>
      <c r="B292"/>
      <c r="C292"/>
      <c r="D292"/>
      <c r="E292"/>
      <c r="F292"/>
      <c r="G292"/>
      <c r="H292" s="2"/>
    </row>
    <row r="293" spans="1:8" s="59" customFormat="1" ht="15" customHeight="1">
      <c r="A293" s="1"/>
      <c r="B293"/>
      <c r="C293"/>
      <c r="D293"/>
      <c r="E293"/>
      <c r="F293"/>
      <c r="G293"/>
      <c r="H293" s="2"/>
    </row>
    <row r="294" spans="1:8" s="59" customFormat="1" ht="39.75" customHeight="1">
      <c r="A294" s="1"/>
      <c r="B294"/>
      <c r="C294"/>
      <c r="D294"/>
      <c r="E294"/>
      <c r="F294"/>
      <c r="G294"/>
      <c r="H294" s="2"/>
    </row>
    <row r="295" spans="1:8" s="59" customFormat="1" ht="13.5" customHeight="1">
      <c r="A295" s="1"/>
      <c r="B295"/>
      <c r="C295"/>
      <c r="D295"/>
      <c r="E295"/>
      <c r="F295"/>
      <c r="G295"/>
      <c r="H295" s="2"/>
    </row>
    <row r="296" spans="1:8" s="59" customFormat="1" ht="15" customHeight="1">
      <c r="A296" s="1"/>
      <c r="B296"/>
      <c r="C296"/>
      <c r="D296"/>
      <c r="E296"/>
      <c r="F296"/>
      <c r="G296"/>
      <c r="H296" s="2"/>
    </row>
    <row r="297" spans="1:8" s="59" customFormat="1" ht="40.5" customHeight="1">
      <c r="A297" s="1"/>
      <c r="B297"/>
      <c r="C297"/>
      <c r="D297"/>
      <c r="E297"/>
      <c r="F297"/>
      <c r="G297"/>
      <c r="H297" s="2"/>
    </row>
    <row r="298" spans="1:8" s="59" customFormat="1" ht="15" customHeight="1">
      <c r="A298" s="1"/>
      <c r="B298"/>
      <c r="C298"/>
      <c r="D298"/>
      <c r="E298"/>
      <c r="F298"/>
      <c r="G298"/>
      <c r="H298" s="2"/>
    </row>
    <row r="299" spans="1:8" s="59" customFormat="1" ht="14.25" customHeight="1">
      <c r="A299" s="1"/>
      <c r="B299"/>
      <c r="C299"/>
      <c r="D299"/>
      <c r="E299"/>
      <c r="F299"/>
      <c r="G299"/>
      <c r="H299" s="2"/>
    </row>
    <row r="300" spans="1:8" s="50" customFormat="1" ht="12.75">
      <c r="A300" s="15"/>
      <c r="B300"/>
      <c r="C300"/>
      <c r="D300"/>
      <c r="E300"/>
      <c r="F300"/>
      <c r="G300"/>
      <c r="H300" s="2"/>
    </row>
    <row r="301" spans="1:8" s="32" customFormat="1" ht="12.75">
      <c r="A301" s="60"/>
      <c r="B301"/>
      <c r="C301"/>
      <c r="D301"/>
      <c r="E301"/>
      <c r="F301"/>
      <c r="G301"/>
      <c r="H301" s="2"/>
    </row>
    <row r="302" spans="1:8" s="50" customFormat="1" ht="12.75">
      <c r="A302" s="15"/>
      <c r="B302"/>
      <c r="C302"/>
      <c r="D302"/>
      <c r="E302"/>
      <c r="F302"/>
      <c r="G302"/>
      <c r="H302" s="2"/>
    </row>
    <row r="303" spans="1:8" s="32" customFormat="1" ht="12.75">
      <c r="A303" s="60"/>
      <c r="B303"/>
      <c r="C303"/>
      <c r="D303"/>
      <c r="E303"/>
      <c r="F303"/>
      <c r="G303"/>
      <c r="H303" s="2"/>
    </row>
    <row r="304" ht="12.75">
      <c r="A304" s="1"/>
    </row>
    <row r="305" spans="1:8" s="50" customFormat="1" ht="25.5" customHeight="1">
      <c r="A305" s="15"/>
      <c r="B305"/>
      <c r="C305"/>
      <c r="D305"/>
      <c r="E305"/>
      <c r="F305"/>
      <c r="G305"/>
      <c r="H305" s="2"/>
    </row>
    <row r="306" ht="15" customHeight="1">
      <c r="A306" s="1"/>
    </row>
    <row r="307" ht="38.25" customHeight="1">
      <c r="A307" s="1"/>
    </row>
    <row r="308" ht="15" customHeight="1">
      <c r="A308" s="1"/>
    </row>
    <row r="309" ht="36" customHeight="1">
      <c r="A309" s="1"/>
    </row>
    <row r="310" spans="1:8" s="59" customFormat="1" ht="15" customHeight="1">
      <c r="A310" s="1"/>
      <c r="B310"/>
      <c r="C310"/>
      <c r="D310"/>
      <c r="E310"/>
      <c r="F310"/>
      <c r="G310"/>
      <c r="H310" s="2"/>
    </row>
    <row r="311" spans="1:8" s="50" customFormat="1" ht="12.75">
      <c r="A311" s="15"/>
      <c r="B311"/>
      <c r="C311"/>
      <c r="D311"/>
      <c r="E311"/>
      <c r="F311"/>
      <c r="G311"/>
      <c r="H311" s="2"/>
    </row>
    <row r="312" spans="1:8" s="32" customFormat="1" ht="12.75">
      <c r="A312" s="60"/>
      <c r="B312"/>
      <c r="C312"/>
      <c r="D312"/>
      <c r="E312"/>
      <c r="F312"/>
      <c r="G312"/>
      <c r="H312" s="2"/>
    </row>
    <row r="313" spans="1:8" s="32" customFormat="1" ht="12.75">
      <c r="A313" s="60"/>
      <c r="B313"/>
      <c r="C313"/>
      <c r="D313"/>
      <c r="E313"/>
      <c r="F313"/>
      <c r="G313"/>
      <c r="H313" s="2"/>
    </row>
    <row r="314" spans="1:8" s="50" customFormat="1" ht="14.25" customHeight="1">
      <c r="A314" s="15"/>
      <c r="B314"/>
      <c r="C314"/>
      <c r="D314"/>
      <c r="E314"/>
      <c r="F314"/>
      <c r="G314"/>
      <c r="H314" s="2"/>
    </row>
    <row r="315" spans="1:8" s="59" customFormat="1" ht="14.25" customHeight="1">
      <c r="A315" s="1"/>
      <c r="B315"/>
      <c r="C315"/>
      <c r="D315"/>
      <c r="E315"/>
      <c r="F315"/>
      <c r="G315"/>
      <c r="H315" s="2"/>
    </row>
    <row r="316" spans="1:8" s="59" customFormat="1" ht="39.75" customHeight="1">
      <c r="A316" s="1"/>
      <c r="B316"/>
      <c r="C316"/>
      <c r="D316"/>
      <c r="E316"/>
      <c r="F316"/>
      <c r="G316"/>
      <c r="H316" s="2"/>
    </row>
    <row r="317" spans="1:8" s="59" customFormat="1" ht="14.25" customHeight="1">
      <c r="A317" s="1"/>
      <c r="B317"/>
      <c r="C317"/>
      <c r="D317"/>
      <c r="E317"/>
      <c r="F317"/>
      <c r="G317"/>
      <c r="H317" s="2"/>
    </row>
    <row r="318" spans="1:8" s="59" customFormat="1" ht="14.25" customHeight="1">
      <c r="A318" s="1"/>
      <c r="B318"/>
      <c r="C318"/>
      <c r="D318"/>
      <c r="E318"/>
      <c r="F318"/>
      <c r="G318"/>
      <c r="H318" s="2"/>
    </row>
    <row r="319" spans="1:8" s="59" customFormat="1" ht="41.25" customHeight="1">
      <c r="A319" s="1"/>
      <c r="B319"/>
      <c r="C319"/>
      <c r="D319"/>
      <c r="E319"/>
      <c r="F319"/>
      <c r="G319"/>
      <c r="H319" s="2"/>
    </row>
    <row r="320" spans="1:9" s="50" customFormat="1" ht="15" customHeight="1">
      <c r="A320" s="15"/>
      <c r="B320"/>
      <c r="C320"/>
      <c r="D320"/>
      <c r="E320"/>
      <c r="F320"/>
      <c r="G320"/>
      <c r="H320" s="2"/>
      <c r="I320" s="63"/>
    </row>
    <row r="321" spans="1:9" s="59" customFormat="1" ht="15" customHeight="1">
      <c r="A321" s="1"/>
      <c r="B321"/>
      <c r="C321"/>
      <c r="D321"/>
      <c r="E321"/>
      <c r="F321"/>
      <c r="G321"/>
      <c r="H321" s="2"/>
      <c r="I321" s="63"/>
    </row>
    <row r="322" spans="1:8" s="32" customFormat="1" ht="12.75">
      <c r="A322" s="60"/>
      <c r="B322"/>
      <c r="C322"/>
      <c r="D322"/>
      <c r="E322"/>
      <c r="F322"/>
      <c r="G322"/>
      <c r="H322" s="2"/>
    </row>
    <row r="323" spans="1:9" s="50" customFormat="1" ht="37.5" customHeight="1">
      <c r="A323" s="15"/>
      <c r="B323"/>
      <c r="C323"/>
      <c r="D323"/>
      <c r="E323"/>
      <c r="F323"/>
      <c r="G323"/>
      <c r="H323" s="2"/>
      <c r="I323" s="15"/>
    </row>
    <row r="324" spans="1:9" s="59" customFormat="1" ht="15" customHeight="1">
      <c r="A324" s="1"/>
      <c r="B324"/>
      <c r="C324"/>
      <c r="D324"/>
      <c r="E324"/>
      <c r="F324"/>
      <c r="G324"/>
      <c r="H324" s="2"/>
      <c r="I324" s="1"/>
    </row>
    <row r="325" spans="1:9" s="59" customFormat="1" ht="15" customHeight="1">
      <c r="A325" s="1"/>
      <c r="B325"/>
      <c r="C325"/>
      <c r="D325"/>
      <c r="E325"/>
      <c r="F325"/>
      <c r="G325"/>
      <c r="H325" s="2"/>
      <c r="I325" s="1"/>
    </row>
    <row r="326" spans="1:8" s="59" customFormat="1" ht="12.75">
      <c r="A326" s="1"/>
      <c r="B326"/>
      <c r="C326"/>
      <c r="D326"/>
      <c r="E326"/>
      <c r="F326"/>
      <c r="G326"/>
      <c r="H326" s="2"/>
    </row>
    <row r="327" spans="1:248" s="66" customFormat="1" ht="17.25" customHeight="1">
      <c r="A327" s="1"/>
      <c r="B327"/>
      <c r="C327"/>
      <c r="D327"/>
      <c r="E327"/>
      <c r="F327"/>
      <c r="G327"/>
      <c r="H327" s="2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</row>
    <row r="328" spans="1:8" s="54" customFormat="1" ht="15">
      <c r="A328" s="67"/>
      <c r="B328"/>
      <c r="C328"/>
      <c r="D328"/>
      <c r="E328"/>
      <c r="F328"/>
      <c r="G328"/>
      <c r="H328" s="2"/>
    </row>
    <row r="329" ht="12.75">
      <c r="A329" s="1"/>
    </row>
    <row r="330" ht="15" customHeight="1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spans="1:8" s="68" customFormat="1" ht="12.75">
      <c r="A366" s="1"/>
      <c r="B366"/>
      <c r="C366"/>
      <c r="D366"/>
      <c r="E366"/>
      <c r="F366"/>
      <c r="G366"/>
      <c r="H366" s="2"/>
    </row>
    <row r="367" spans="1:8" s="68" customFormat="1" ht="12.75">
      <c r="A367" s="1"/>
      <c r="B367"/>
      <c r="C367"/>
      <c r="D367"/>
      <c r="E367"/>
      <c r="F367"/>
      <c r="G367"/>
      <c r="H367" s="2"/>
    </row>
    <row r="368" spans="1:8" s="68" customFormat="1" ht="12.75">
      <c r="A368" s="69"/>
      <c r="B368"/>
      <c r="C368"/>
      <c r="D368"/>
      <c r="E368"/>
      <c r="F368"/>
      <c r="G368"/>
      <c r="H368" s="2"/>
    </row>
    <row r="369" ht="12.75">
      <c r="A369" s="70"/>
    </row>
    <row r="370" ht="12.75">
      <c r="A370" s="70"/>
    </row>
    <row r="371" spans="1:8" s="59" customFormat="1" ht="12.75">
      <c r="A371" s="71"/>
      <c r="B371"/>
      <c r="C371"/>
      <c r="D371"/>
      <c r="E371"/>
      <c r="F371"/>
      <c r="G371"/>
      <c r="H371" s="2"/>
    </row>
    <row r="372" spans="1:8" s="59" customFormat="1" ht="12.75">
      <c r="A372" s="71"/>
      <c r="B372"/>
      <c r="C372"/>
      <c r="D372"/>
      <c r="E372"/>
      <c r="F372"/>
      <c r="G372"/>
      <c r="H372" s="2"/>
    </row>
    <row r="373" spans="1:8" s="59" customFormat="1" ht="12.75">
      <c r="A373" s="70"/>
      <c r="B373"/>
      <c r="C373"/>
      <c r="D373"/>
      <c r="E373"/>
      <c r="F373"/>
      <c r="G373"/>
      <c r="H373" s="2"/>
    </row>
    <row r="374" spans="1:256" s="66" customFormat="1" ht="12.75">
      <c r="A374" s="70"/>
      <c r="B374"/>
      <c r="C374"/>
      <c r="D374"/>
      <c r="E374"/>
      <c r="F374"/>
      <c r="G374"/>
      <c r="H374" s="2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ht="12.75">
      <c r="A375" s="70"/>
    </row>
    <row r="376" ht="12.75">
      <c r="A376" s="69"/>
    </row>
    <row r="377" ht="12.75">
      <c r="A377" s="70"/>
    </row>
    <row r="378" ht="12.75">
      <c r="A378" s="70"/>
    </row>
    <row r="379" ht="12.75">
      <c r="A379" s="70"/>
    </row>
    <row r="380" ht="12.75">
      <c r="A380" s="70"/>
    </row>
    <row r="381" ht="12.75">
      <c r="A381" s="70"/>
    </row>
    <row r="382" ht="12.75">
      <c r="A382" s="72"/>
    </row>
    <row r="383" ht="12.75">
      <c r="A383" s="71"/>
    </row>
    <row r="384" ht="24" customHeight="1">
      <c r="A384" s="71"/>
    </row>
    <row r="385" ht="12.75">
      <c r="A385" s="71"/>
    </row>
    <row r="386" spans="1:252" ht="12.75">
      <c r="A386" s="71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  <c r="FE386" s="59"/>
      <c r="FF386" s="59"/>
      <c r="FG386" s="59"/>
      <c r="FH386" s="59"/>
      <c r="FI386" s="59"/>
      <c r="FJ386" s="59"/>
      <c r="FK386" s="59"/>
      <c r="FL386" s="59"/>
      <c r="FM386" s="59"/>
      <c r="FN386" s="59"/>
      <c r="FO386" s="59"/>
      <c r="FP386" s="59"/>
      <c r="FQ386" s="59"/>
      <c r="FR386" s="59"/>
      <c r="FS386" s="59"/>
      <c r="FT386" s="59"/>
      <c r="FU386" s="59"/>
      <c r="FV386" s="59"/>
      <c r="FW386" s="59"/>
      <c r="FX386" s="59"/>
      <c r="FY386" s="59"/>
      <c r="FZ386" s="59"/>
      <c r="GA386" s="59"/>
      <c r="GB386" s="59"/>
      <c r="GC386" s="59"/>
      <c r="GD386" s="59"/>
      <c r="GE386" s="59"/>
      <c r="GF386" s="59"/>
      <c r="GG386" s="59"/>
      <c r="GH386" s="59"/>
      <c r="GI386" s="59"/>
      <c r="GJ386" s="59"/>
      <c r="GK386" s="59"/>
      <c r="GL386" s="59"/>
      <c r="GM386" s="59"/>
      <c r="GN386" s="59"/>
      <c r="GO386" s="59"/>
      <c r="GP386" s="59"/>
      <c r="GQ386" s="59"/>
      <c r="GR386" s="59"/>
      <c r="GS386" s="59"/>
      <c r="GT386" s="59"/>
      <c r="GU386" s="59"/>
      <c r="GV386" s="59"/>
      <c r="GW386" s="59"/>
      <c r="GX386" s="59"/>
      <c r="GY386" s="59"/>
      <c r="GZ386" s="59"/>
      <c r="HA386" s="59"/>
      <c r="HB386" s="59"/>
      <c r="HC386" s="59"/>
      <c r="HD386" s="59"/>
      <c r="HE386" s="59"/>
      <c r="HF386" s="59"/>
      <c r="HG386" s="59"/>
      <c r="HH386" s="59"/>
      <c r="HI386" s="59"/>
      <c r="HJ386" s="59"/>
      <c r="HK386" s="59"/>
      <c r="HL386" s="59"/>
      <c r="HM386" s="59"/>
      <c r="HN386" s="59"/>
      <c r="HO386" s="59"/>
      <c r="HP386" s="59"/>
      <c r="HQ386" s="59"/>
      <c r="HR386" s="59"/>
      <c r="HS386" s="59"/>
      <c r="HT386" s="59"/>
      <c r="HU386" s="59"/>
      <c r="HV386" s="59"/>
      <c r="HW386" s="59"/>
      <c r="HX386" s="59"/>
      <c r="HY386" s="59"/>
      <c r="HZ386" s="59"/>
      <c r="IA386" s="59"/>
      <c r="IB386" s="59"/>
      <c r="IC386" s="59"/>
      <c r="ID386" s="59"/>
      <c r="IE386" s="59"/>
      <c r="IF386" s="59"/>
      <c r="IG386" s="59"/>
      <c r="IH386" s="59"/>
      <c r="II386" s="59"/>
      <c r="IJ386" s="59"/>
      <c r="IK386" s="59"/>
      <c r="IL386" s="59"/>
      <c r="IM386" s="59"/>
      <c r="IN386" s="59"/>
      <c r="IO386" s="59"/>
      <c r="IP386" s="59"/>
      <c r="IQ386" s="59"/>
      <c r="IR386" s="59"/>
    </row>
    <row r="387" spans="1:8" s="59" customFormat="1" ht="15" customHeight="1">
      <c r="A387" s="70"/>
      <c r="B387"/>
      <c r="C387"/>
      <c r="D387"/>
      <c r="E387"/>
      <c r="F387"/>
      <c r="G387"/>
      <c r="H387" s="2"/>
    </row>
    <row r="388" spans="1:8" s="59" customFormat="1" ht="12.75">
      <c r="A388" s="70"/>
      <c r="B388"/>
      <c r="C388"/>
      <c r="D388"/>
      <c r="E388"/>
      <c r="F388"/>
      <c r="G388"/>
      <c r="H388" s="2"/>
    </row>
    <row r="389" spans="1:252" s="59" customFormat="1" ht="12.75">
      <c r="A389" s="70"/>
      <c r="B389"/>
      <c r="C389"/>
      <c r="D389"/>
      <c r="E389"/>
      <c r="F389"/>
      <c r="G389"/>
      <c r="H389" s="2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</row>
    <row r="390" ht="12.75">
      <c r="A390" s="70"/>
    </row>
    <row r="391" ht="12.75">
      <c r="A391" s="69"/>
    </row>
    <row r="392" ht="12.75">
      <c r="A392" s="69"/>
    </row>
    <row r="393" ht="12.75">
      <c r="A393" s="70"/>
    </row>
    <row r="394" ht="12.75">
      <c r="A394" s="70"/>
    </row>
    <row r="395" spans="1:8" s="59" customFormat="1" ht="22.5" customHeight="1">
      <c r="A395" s="70"/>
      <c r="B395"/>
      <c r="C395"/>
      <c r="D395"/>
      <c r="E395"/>
      <c r="F395"/>
      <c r="G395"/>
      <c r="H395" s="2"/>
    </row>
    <row r="396" spans="1:8" s="59" customFormat="1" ht="12.75">
      <c r="A396" s="70"/>
      <c r="B396"/>
      <c r="C396"/>
      <c r="D396"/>
      <c r="E396"/>
      <c r="F396"/>
      <c r="G396"/>
      <c r="H396" s="2"/>
    </row>
    <row r="397" ht="12.75">
      <c r="A397" s="70"/>
    </row>
    <row r="398" ht="12.75">
      <c r="A398" s="70"/>
    </row>
    <row r="399" ht="12.75">
      <c r="A399" s="70"/>
    </row>
    <row r="400" ht="12.75">
      <c r="A400" s="70"/>
    </row>
    <row r="401" ht="12.75">
      <c r="A401" s="70"/>
    </row>
    <row r="402" ht="35.25" customHeight="1">
      <c r="A402" s="70"/>
    </row>
    <row r="403" ht="13.5" customHeight="1">
      <c r="A403" s="70"/>
    </row>
    <row r="404" spans="1:8" s="59" customFormat="1" ht="24.75" customHeight="1">
      <c r="A404" s="70"/>
      <c r="B404"/>
      <c r="C404"/>
      <c r="D404"/>
      <c r="E404"/>
      <c r="F404"/>
      <c r="G404"/>
      <c r="H404" s="2"/>
    </row>
    <row r="405" spans="1:8" s="59" customFormat="1" ht="13.5" customHeight="1">
      <c r="A405" s="70"/>
      <c r="B405"/>
      <c r="C405"/>
      <c r="D405"/>
      <c r="E405"/>
      <c r="F405"/>
      <c r="G405"/>
      <c r="H405" s="2"/>
    </row>
    <row r="406" spans="1:8" s="59" customFormat="1" ht="13.5" customHeight="1">
      <c r="A406" s="70"/>
      <c r="B406"/>
      <c r="C406"/>
      <c r="D406"/>
      <c r="E406"/>
      <c r="F406"/>
      <c r="G406"/>
      <c r="H406" s="2"/>
    </row>
    <row r="407" spans="1:8" s="59" customFormat="1" ht="13.5" customHeight="1">
      <c r="A407" s="1"/>
      <c r="B407"/>
      <c r="C407"/>
      <c r="D407"/>
      <c r="E407"/>
      <c r="F407"/>
      <c r="G407"/>
      <c r="H407" s="2"/>
    </row>
    <row r="408" ht="12.75">
      <c r="A408" s="1"/>
    </row>
    <row r="410" ht="15.75" customHeight="1">
      <c r="A410" s="57"/>
    </row>
  </sheetData>
  <sheetProtection/>
  <mergeCells count="8">
    <mergeCell ref="D10:E10"/>
    <mergeCell ref="A12:B12"/>
    <mergeCell ref="C4:F4"/>
    <mergeCell ref="C5:F5"/>
    <mergeCell ref="C6:F6"/>
    <mergeCell ref="C7:F7"/>
    <mergeCell ref="C8:F8"/>
    <mergeCell ref="D9:E9"/>
  </mergeCells>
  <printOptions/>
  <pageMargins left="1.141732283464567" right="0.5905511811023623" top="0.1968503937007874" bottom="0.1968503937007874" header="0.5118110236220472" footer="0.31496062992125984"/>
  <pageSetup horizontalDpi="600" verticalDpi="600" orientation="landscape" paperSize="9" r:id="rId3"/>
  <rowBreaks count="3" manualBreakCount="3">
    <brk id="102" max="255" man="1"/>
    <brk id="341" max="255" man="1"/>
    <brk id="3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T327"/>
  <sheetViews>
    <sheetView zoomScale="148" zoomScaleNormal="148" zoomScalePageLayoutView="0" workbookViewId="0" topLeftCell="A49">
      <selection activeCell="F20" sqref="F20"/>
    </sheetView>
  </sheetViews>
  <sheetFormatPr defaultColWidth="9.140625" defaultRowHeight="12.75"/>
  <cols>
    <col min="1" max="1" width="47.421875" style="0" customWidth="1"/>
    <col min="2" max="2" width="12.7109375" style="0" customWidth="1"/>
    <col min="3" max="3" width="12.28125" style="0" customWidth="1"/>
    <col min="4" max="4" width="11.421875" style="0" customWidth="1"/>
    <col min="5" max="5" width="12.00390625" style="0" customWidth="1"/>
    <col min="6" max="6" width="13.00390625" style="0" customWidth="1"/>
    <col min="7" max="7" width="8.57421875" style="2" customWidth="1"/>
  </cols>
  <sheetData>
    <row r="1" spans="5:7" ht="12.75">
      <c r="E1" s="1"/>
      <c r="F1" s="1" t="s">
        <v>110</v>
      </c>
      <c r="G1" s="1"/>
    </row>
    <row r="2" spans="5:7" ht="12.75">
      <c r="E2" s="3"/>
      <c r="F2" s="4" t="s">
        <v>1</v>
      </c>
      <c r="G2" s="5"/>
    </row>
    <row r="3" spans="5:7" ht="12" customHeight="1">
      <c r="E3" s="3"/>
      <c r="F3" s="4" t="s">
        <v>2</v>
      </c>
      <c r="G3" s="5"/>
    </row>
    <row r="4" spans="2:7" ht="12.75">
      <c r="B4" s="1"/>
      <c r="C4" s="1"/>
      <c r="D4" s="1"/>
      <c r="E4" s="73" t="s">
        <v>111</v>
      </c>
      <c r="F4" s="8"/>
      <c r="G4" s="5"/>
    </row>
    <row r="5" spans="2:7" ht="12.75">
      <c r="B5" s="1"/>
      <c r="C5" s="1"/>
      <c r="D5" s="1"/>
      <c r="E5" s="73" t="s">
        <v>112</v>
      </c>
      <c r="F5" s="8"/>
      <c r="G5" s="5"/>
    </row>
    <row r="6" spans="1:7" ht="13.5" customHeight="1">
      <c r="A6" s="10"/>
      <c r="B6" s="1"/>
      <c r="C6" s="1"/>
      <c r="D6" s="1"/>
      <c r="E6" s="73" t="s">
        <v>113</v>
      </c>
      <c r="F6" s="8"/>
      <c r="G6" s="5"/>
    </row>
    <row r="7" spans="1:7" ht="13.5" customHeight="1">
      <c r="A7" s="10"/>
      <c r="B7" s="1"/>
      <c r="C7" s="1"/>
      <c r="D7" s="1"/>
      <c r="E7" s="73" t="s">
        <v>114</v>
      </c>
      <c r="F7" s="8"/>
      <c r="G7" s="5"/>
    </row>
    <row r="8" spans="1:7" ht="13.5" customHeight="1">
      <c r="A8" s="10"/>
      <c r="B8" s="1"/>
      <c r="C8" s="1"/>
      <c r="D8" s="1"/>
      <c r="E8" s="73" t="s">
        <v>3</v>
      </c>
      <c r="F8" s="8"/>
      <c r="G8" s="5"/>
    </row>
    <row r="9" spans="1:7" ht="13.5" customHeight="1">
      <c r="A9" s="10"/>
      <c r="B9" s="1"/>
      <c r="C9" s="1"/>
      <c r="D9" s="1"/>
      <c r="E9" s="73" t="s">
        <v>115</v>
      </c>
      <c r="F9" s="8"/>
      <c r="G9" s="5"/>
    </row>
    <row r="10" spans="1:7" ht="13.5" customHeight="1">
      <c r="A10" s="10"/>
      <c r="B10" s="1"/>
      <c r="C10" s="1"/>
      <c r="D10" s="1"/>
      <c r="E10" s="73" t="s">
        <v>4</v>
      </c>
      <c r="F10" s="8"/>
      <c r="G10" s="5"/>
    </row>
    <row r="11" spans="1:8" ht="13.5" customHeight="1">
      <c r="A11" s="10"/>
      <c r="B11" s="1"/>
      <c r="C11" s="1"/>
      <c r="D11" s="1"/>
      <c r="E11" s="251" t="s">
        <v>5</v>
      </c>
      <c r="F11" s="252"/>
      <c r="G11" s="252"/>
      <c r="H11" s="252"/>
    </row>
    <row r="12" spans="1:8" ht="13.5" customHeight="1">
      <c r="A12" s="10"/>
      <c r="B12" s="1"/>
      <c r="C12" s="1"/>
      <c r="D12" s="1"/>
      <c r="E12" s="251" t="s">
        <v>116</v>
      </c>
      <c r="F12" s="252"/>
      <c r="G12" s="252"/>
      <c r="H12" s="252"/>
    </row>
    <row r="13" spans="1:8" ht="13.5" customHeight="1">
      <c r="A13" s="10"/>
      <c r="B13" s="1"/>
      <c r="C13" s="1"/>
      <c r="D13" s="1"/>
      <c r="E13" s="251" t="s">
        <v>325</v>
      </c>
      <c r="F13" s="252"/>
      <c r="G13" s="252"/>
      <c r="H13" s="252"/>
    </row>
    <row r="14" spans="1:7" s="30" customFormat="1" ht="15.75">
      <c r="A14" s="74" t="s">
        <v>117</v>
      </c>
      <c r="B14" s="75"/>
      <c r="C14" s="75"/>
      <c r="D14" s="75"/>
      <c r="E14" s="75"/>
      <c r="F14" s="75"/>
      <c r="G14" s="57"/>
    </row>
    <row r="15" spans="1:7" s="30" customFormat="1" ht="15.75">
      <c r="A15" s="76" t="s">
        <v>9</v>
      </c>
      <c r="B15" s="75"/>
      <c r="C15" s="75"/>
      <c r="D15" s="75"/>
      <c r="E15" s="75"/>
      <c r="F15" s="75"/>
      <c r="G15" s="57"/>
    </row>
    <row r="16" spans="1:7" s="6" customFormat="1" ht="38.25">
      <c r="A16" s="18" t="s">
        <v>118</v>
      </c>
      <c r="B16" s="18" t="s">
        <v>119</v>
      </c>
      <c r="C16" s="18" t="s">
        <v>120</v>
      </c>
      <c r="D16" s="18" t="s">
        <v>121</v>
      </c>
      <c r="E16" s="18" t="s">
        <v>122</v>
      </c>
      <c r="F16" s="18" t="s">
        <v>123</v>
      </c>
      <c r="G16" s="19" t="s">
        <v>124</v>
      </c>
    </row>
    <row r="17" spans="1:7" s="32" customFormat="1" ht="15" customHeight="1">
      <c r="A17" s="77" t="s">
        <v>125</v>
      </c>
      <c r="B17" s="78">
        <f>'[1]Dome'!D31</f>
        <v>249542</v>
      </c>
      <c r="C17" s="78">
        <f>'[1]Dome'!E31</f>
        <v>251193</v>
      </c>
      <c r="D17" s="78">
        <f>'[1]Dome'!F31</f>
        <v>237419</v>
      </c>
      <c r="E17" s="78">
        <f>'[1]Dome'!H31</f>
        <v>261326</v>
      </c>
      <c r="F17" s="78">
        <f>E17-D17</f>
        <v>23907</v>
      </c>
      <c r="G17" s="79">
        <f>(E17/E80*100)</f>
        <v>9.12874405450572</v>
      </c>
    </row>
    <row r="18" spans="1:7" s="32" customFormat="1" ht="17.25" customHeight="1">
      <c r="A18" s="77" t="s">
        <v>126</v>
      </c>
      <c r="B18" s="78">
        <f>'[1]klientu centrs'!D21</f>
        <v>12152</v>
      </c>
      <c r="C18" s="78">
        <f>'[1]klientu centrs'!E21</f>
        <v>12415</v>
      </c>
      <c r="D18" s="78">
        <f>'[1]klientu centrs'!F21</f>
        <v>12179</v>
      </c>
      <c r="E18" s="78">
        <f>'[1]klientu centrs'!G21</f>
        <v>11686</v>
      </c>
      <c r="F18" s="78">
        <f>E18-D18</f>
        <v>-493</v>
      </c>
      <c r="G18" s="79">
        <f>(E18/E80*100)</f>
        <v>0.4082200126315554</v>
      </c>
    </row>
    <row r="19" spans="1:7" s="50" customFormat="1" ht="12.75">
      <c r="A19" s="77" t="s">
        <v>127</v>
      </c>
      <c r="B19" s="78">
        <v>24</v>
      </c>
      <c r="C19" s="78">
        <f>'[1]vēlēšanu komisija'!D15</f>
        <v>24</v>
      </c>
      <c r="D19" s="78">
        <f>'[1]vēlēšanu komisija'!E15</f>
        <v>19</v>
      </c>
      <c r="E19" s="78">
        <f>'[1]vēlēšanu komisija'!G15</f>
        <v>4249</v>
      </c>
      <c r="F19" s="78">
        <f>E19-D19</f>
        <v>4230</v>
      </c>
      <c r="G19" s="79">
        <f>(E19/E80*100)</f>
        <v>0.14842776259382842</v>
      </c>
    </row>
    <row r="20" spans="1:7" s="59" customFormat="1" ht="17.25" customHeight="1">
      <c r="A20" s="77" t="s">
        <v>128</v>
      </c>
      <c r="B20" s="80">
        <f>+'[1]aizņēmumu procenti'!D16</f>
        <v>5000</v>
      </c>
      <c r="C20" s="80">
        <f>+'[1]aizņēmumu procenti'!E16</f>
        <v>5000</v>
      </c>
      <c r="D20" s="80">
        <f>+'[1]aizņēmumu procenti'!F16</f>
        <v>1961</v>
      </c>
      <c r="E20" s="80">
        <f>+'[1]aizņēmumu procenti'!G16</f>
        <v>2400</v>
      </c>
      <c r="F20" s="78">
        <f>E20-D20</f>
        <v>439</v>
      </c>
      <c r="G20" s="79">
        <f>(E20/E80*100)</f>
        <v>0.08383775717232013</v>
      </c>
    </row>
    <row r="21" spans="1:7" s="50" customFormat="1" ht="12.75">
      <c r="A21" s="77" t="s">
        <v>129</v>
      </c>
      <c r="B21" s="78">
        <v>15300</v>
      </c>
      <c r="C21" s="78">
        <v>5483</v>
      </c>
      <c r="D21" s="81" t="s">
        <v>130</v>
      </c>
      <c r="E21" s="78">
        <v>6998</v>
      </c>
      <c r="F21" s="82" t="s">
        <v>131</v>
      </c>
      <c r="G21" s="79">
        <f>(E21/E80*100)</f>
        <v>0.24445692695495677</v>
      </c>
    </row>
    <row r="22" spans="1:7" s="50" customFormat="1" ht="14.25">
      <c r="A22" s="83" t="s">
        <v>132</v>
      </c>
      <c r="B22" s="84">
        <f aca="true" t="shared" si="0" ref="B22:G22">SUM(B17:B21)</f>
        <v>282018</v>
      </c>
      <c r="C22" s="84">
        <f t="shared" si="0"/>
        <v>274115</v>
      </c>
      <c r="D22" s="84">
        <f t="shared" si="0"/>
        <v>251578</v>
      </c>
      <c r="E22" s="84">
        <f t="shared" si="0"/>
        <v>286659</v>
      </c>
      <c r="F22" s="84">
        <f t="shared" si="0"/>
        <v>28083</v>
      </c>
      <c r="G22" s="85">
        <f t="shared" si="0"/>
        <v>10.013686513858381</v>
      </c>
    </row>
    <row r="23" spans="1:7" s="59" customFormat="1" ht="18" customHeight="1">
      <c r="A23" s="77" t="s">
        <v>133</v>
      </c>
      <c r="B23" s="78">
        <f>'[1]Atbalsts amatniekiem'!D19</f>
        <v>1475</v>
      </c>
      <c r="C23" s="78">
        <f>'[1]Atbalsts amatniekiem'!E19</f>
        <v>1590</v>
      </c>
      <c r="D23" s="78">
        <f>'[1]Atbalsts amatniekiem'!F19</f>
        <v>1517</v>
      </c>
      <c r="E23" s="78">
        <f>'[1]Atbalsts amatniekiem'!G19</f>
        <v>1464</v>
      </c>
      <c r="F23" s="78">
        <f aca="true" t="shared" si="1" ref="F23:F78">E23-D23</f>
        <v>-53</v>
      </c>
      <c r="G23" s="79">
        <f>(E23/E80*100)</f>
        <v>0.051141031875115275</v>
      </c>
    </row>
    <row r="24" spans="1:7" s="59" customFormat="1" ht="15.75" customHeight="1">
      <c r="A24" s="77" t="s">
        <v>134</v>
      </c>
      <c r="B24" s="78">
        <f>'[1]nodarbinātība'!D21</f>
        <v>13442</v>
      </c>
      <c r="C24" s="78">
        <v>17613</v>
      </c>
      <c r="D24" s="78">
        <v>17605</v>
      </c>
      <c r="E24" s="78">
        <f>'[1]nodarbinātība'!H21</f>
        <v>22200</v>
      </c>
      <c r="F24" s="78">
        <f t="shared" si="1"/>
        <v>4595</v>
      </c>
      <c r="G24" s="79">
        <f>(E24/E80*100)</f>
        <v>0.7754992538439612</v>
      </c>
    </row>
    <row r="25" spans="1:7" s="59" customFormat="1" ht="15.75" customHeight="1">
      <c r="A25" s="77" t="s">
        <v>135</v>
      </c>
      <c r="B25" s="78">
        <f>'[1]lauksaimniecība'!D18</f>
        <v>855</v>
      </c>
      <c r="C25" s="78">
        <f>'[1]lauksaimniecība'!E18</f>
        <v>855</v>
      </c>
      <c r="D25" s="78">
        <f>'[1]lauksaimniecība'!F18</f>
        <v>854</v>
      </c>
      <c r="E25" s="78">
        <f>'[1]lauksaimniecība'!G18</f>
        <v>855</v>
      </c>
      <c r="F25" s="78">
        <f t="shared" si="1"/>
        <v>1</v>
      </c>
      <c r="G25" s="79">
        <f>(E25/E80*100)</f>
        <v>0.029867200992639044</v>
      </c>
    </row>
    <row r="26" spans="1:7" s="59" customFormat="1" ht="15.75" customHeight="1">
      <c r="A26" s="86" t="s">
        <v>136</v>
      </c>
      <c r="B26" s="78">
        <v>0</v>
      </c>
      <c r="C26" s="78">
        <v>0</v>
      </c>
      <c r="D26" s="78">
        <f>'[1]atbalsts lauksaimniecībai'!D18</f>
        <v>0</v>
      </c>
      <c r="E26" s="78">
        <f>'[1]atbalsts lauksaimniecībai'!E18</f>
        <v>1089</v>
      </c>
      <c r="F26" s="78">
        <f t="shared" si="1"/>
        <v>1089</v>
      </c>
      <c r="G26" s="79"/>
    </row>
    <row r="27" spans="1:7" s="59" customFormat="1" ht="15.75" customHeight="1">
      <c r="A27" s="77" t="s">
        <v>137</v>
      </c>
      <c r="B27" s="78">
        <v>805</v>
      </c>
      <c r="C27" s="78">
        <f>'[1]siltumapgāde'!D19</f>
        <v>805</v>
      </c>
      <c r="D27" s="78">
        <f>'[1]siltumapgāde'!E19</f>
        <v>783</v>
      </c>
      <c r="E27" s="78">
        <f>'[1]siltumapgāde'!G19</f>
        <v>2629</v>
      </c>
      <c r="F27" s="78">
        <f t="shared" si="1"/>
        <v>1846</v>
      </c>
      <c r="G27" s="79">
        <f>(E27/E80*100)</f>
        <v>0.09183727650251235</v>
      </c>
    </row>
    <row r="28" spans="1:7" s="50" customFormat="1" ht="17.25" customHeight="1">
      <c r="A28" s="77" t="s">
        <v>138</v>
      </c>
      <c r="B28" s="87">
        <f>'[1]Transporta būvju uzt. un rem'!D17</f>
        <v>95618</v>
      </c>
      <c r="C28" s="87">
        <f>'[1]Transporta būvju uzt. un rem'!E17</f>
        <v>149427</v>
      </c>
      <c r="D28" s="87">
        <f>'[1]Transporta būvju uzt. un rem'!F17</f>
        <v>132892</v>
      </c>
      <c r="E28" s="87">
        <f>'[1]Transporta būvju uzt. un rem'!H17</f>
        <v>112557</v>
      </c>
      <c r="F28" s="87">
        <f t="shared" si="1"/>
        <v>-20335</v>
      </c>
      <c r="G28" s="79">
        <f>(E28/E80*100)</f>
        <v>3.9318860141853484</v>
      </c>
    </row>
    <row r="29" spans="1:7" s="50" customFormat="1" ht="18" customHeight="1">
      <c r="A29" s="77" t="s">
        <v>139</v>
      </c>
      <c r="B29" s="78">
        <f>'[1]tūrisma un kultūrv.mant.centrs'!D21</f>
        <v>19134</v>
      </c>
      <c r="C29" s="78">
        <f>'[1]tūrisma un kultūrv.mant.centrs'!E21</f>
        <v>19634</v>
      </c>
      <c r="D29" s="78">
        <f>'[1]tūrisma un kultūrv.mant.centrs'!F21</f>
        <v>18442</v>
      </c>
      <c r="E29" s="78">
        <f>'[1]tūrisma un kultūrv.mant.centrs'!H21</f>
        <v>28760</v>
      </c>
      <c r="F29" s="78">
        <f t="shared" si="1"/>
        <v>10318</v>
      </c>
      <c r="G29" s="79">
        <f>(E29/E80*100)</f>
        <v>1.0046557901149695</v>
      </c>
    </row>
    <row r="30" spans="1:7" s="59" customFormat="1" ht="15" customHeight="1">
      <c r="A30" s="77" t="s">
        <v>140</v>
      </c>
      <c r="B30" s="78">
        <v>4819</v>
      </c>
      <c r="C30" s="78">
        <f>'[1]ViesnīcaTilta 5'!D20</f>
        <v>4819</v>
      </c>
      <c r="D30" s="78">
        <f>'[1]ViesnīcaTilta 5'!E20</f>
        <v>3910</v>
      </c>
      <c r="E30" s="78">
        <f>'[1]ViesnīcaTilta 5'!G20</f>
        <v>4589</v>
      </c>
      <c r="F30" s="78">
        <f t="shared" si="1"/>
        <v>679</v>
      </c>
      <c r="G30" s="79">
        <f>(E30/E80*100)</f>
        <v>0.16030477819324046</v>
      </c>
    </row>
    <row r="31" spans="1:7" s="59" customFormat="1" ht="15" customHeight="1">
      <c r="A31" s="77" t="s">
        <v>141</v>
      </c>
      <c r="B31" s="78">
        <f>'[1]publiskais internets'!D21</f>
        <v>119</v>
      </c>
      <c r="C31" s="78">
        <f>'[1]publiskais internets'!E21</f>
        <v>119</v>
      </c>
      <c r="D31" s="78">
        <f>'[1]publiskais internets'!F21</f>
        <v>114</v>
      </c>
      <c r="E31" s="78">
        <f>'[1]publiskais internets'!G21</f>
        <v>120</v>
      </c>
      <c r="F31" s="78">
        <f t="shared" si="1"/>
        <v>6</v>
      </c>
      <c r="G31" s="79">
        <f>(E31/E80*100)</f>
        <v>0.0041918878586160065</v>
      </c>
    </row>
    <row r="32" spans="1:7" s="59" customFormat="1" ht="15" customHeight="1">
      <c r="A32" s="77" t="s">
        <v>142</v>
      </c>
      <c r="B32" s="78">
        <f>'[1]Atbalsts uzņēmējdarbībai'!D15</f>
        <v>0</v>
      </c>
      <c r="C32" s="78">
        <f>'[1]Atbalsts uzņēmējdarbībai'!E15</f>
        <v>0</v>
      </c>
      <c r="D32" s="78">
        <f>'[1]Atbalsts uzņēmējdarbībai'!F15</f>
        <v>0</v>
      </c>
      <c r="E32" s="78">
        <f>'[1]Atbalsts uzņēmējdarbībai'!H15</f>
        <v>8611</v>
      </c>
      <c r="F32" s="78">
        <f t="shared" si="1"/>
        <v>8611</v>
      </c>
      <c r="G32" s="79">
        <f>(E32/E80*100)</f>
        <v>0.3008028862545203</v>
      </c>
    </row>
    <row r="33" spans="1:7" s="50" customFormat="1" ht="18.75" customHeight="1">
      <c r="A33" s="83" t="s">
        <v>143</v>
      </c>
      <c r="B33" s="84">
        <f>SUM(B23:B32)</f>
        <v>136267</v>
      </c>
      <c r="C33" s="84">
        <f>SUM(C23:C32)</f>
        <v>194862</v>
      </c>
      <c r="D33" s="84">
        <f>SUM(D23:D32)</f>
        <v>176117</v>
      </c>
      <c r="E33" s="84">
        <f>SUM(E23:E32)</f>
        <v>182874</v>
      </c>
      <c r="F33" s="84">
        <f>SUM(F23:F32)</f>
        <v>6757</v>
      </c>
      <c r="G33" s="85">
        <f>SUM(G23:G32)</f>
        <v>6.350186119820923</v>
      </c>
    </row>
    <row r="34" spans="1:7" s="50" customFormat="1" ht="12.75">
      <c r="A34" s="77" t="s">
        <v>144</v>
      </c>
      <c r="B34" s="78">
        <f>'[1]mājokļu uzturēšana'!D18</f>
        <v>5010</v>
      </c>
      <c r="C34" s="78">
        <f>'[1]mājokļu uzturēšana'!E18</f>
        <v>5273</v>
      </c>
      <c r="D34" s="78">
        <f>'[1]mājokļu uzturēšana'!F18</f>
        <v>3421</v>
      </c>
      <c r="E34" s="78">
        <f>'[1]mājokļu uzturēšana'!H18</f>
        <v>9723</v>
      </c>
      <c r="F34" s="78">
        <f t="shared" si="1"/>
        <v>6302</v>
      </c>
      <c r="G34" s="79">
        <f>(E34/E80*100)</f>
        <v>0.3396477137443619</v>
      </c>
    </row>
    <row r="35" spans="1:7" s="50" customFormat="1" ht="12.75">
      <c r="A35" s="77" t="s">
        <v>145</v>
      </c>
      <c r="B35" s="78">
        <v>0</v>
      </c>
      <c r="C35" s="78">
        <v>0</v>
      </c>
      <c r="D35" s="78">
        <v>0</v>
      </c>
      <c r="E35" s="78">
        <v>0</v>
      </c>
      <c r="F35" s="78">
        <f t="shared" si="1"/>
        <v>0</v>
      </c>
      <c r="G35" s="79">
        <f>(E35/E80*100)</f>
        <v>0</v>
      </c>
    </row>
    <row r="36" spans="1:7" s="50" customFormat="1" ht="14.25" customHeight="1">
      <c r="A36" s="77" t="s">
        <v>146</v>
      </c>
      <c r="B36" s="78">
        <f>'[1]teritorijas uzturēšana'!D18</f>
        <v>108265</v>
      </c>
      <c r="C36" s="78">
        <f>'[1]teritorijas uzturēšana'!E18</f>
        <v>108265</v>
      </c>
      <c r="D36" s="78">
        <f>'[1]teritorijas uzturēšana'!F18</f>
        <v>60958</v>
      </c>
      <c r="E36" s="78">
        <f>'[1]teritorijas uzturēšana'!H18</f>
        <v>213195</v>
      </c>
      <c r="F36" s="78">
        <f t="shared" si="1"/>
        <v>152237</v>
      </c>
      <c r="G36" s="79">
        <f>(E36/E80*100)</f>
        <v>7.447412766813661</v>
      </c>
    </row>
    <row r="37" spans="1:7" s="50" customFormat="1" ht="15" customHeight="1">
      <c r="A37" s="77" t="s">
        <v>147</v>
      </c>
      <c r="B37" s="78">
        <f>'[1]Ūdensapgāde'!D17</f>
        <v>525</v>
      </c>
      <c r="C37" s="78">
        <f>'[1]Ūdensapgāde'!E17</f>
        <v>525</v>
      </c>
      <c r="D37" s="78">
        <f>'[1]Ūdensapgāde'!F17</f>
        <v>501</v>
      </c>
      <c r="E37" s="78">
        <f>'[1]Ūdensapgāde'!G17</f>
        <v>775</v>
      </c>
      <c r="F37" s="78">
        <f t="shared" si="1"/>
        <v>274</v>
      </c>
      <c r="G37" s="79">
        <f>(E37/E80*100)</f>
        <v>0.027072609086895037</v>
      </c>
    </row>
    <row r="38" spans="1:7" s="50" customFormat="1" ht="15.75" customHeight="1">
      <c r="A38" s="77" t="s">
        <v>148</v>
      </c>
      <c r="B38" s="78">
        <f>'[1]ielu apgaismošana'!D18</f>
        <v>18141</v>
      </c>
      <c r="C38" s="78">
        <f>'[1]ielu apgaismošana'!E18</f>
        <v>18141</v>
      </c>
      <c r="D38" s="78">
        <f>'[1]ielu apgaismošana'!F18</f>
        <v>10614</v>
      </c>
      <c r="E38" s="78">
        <f>'[1]ielu apgaismošana'!H18</f>
        <v>19759</v>
      </c>
      <c r="F38" s="78">
        <f t="shared" si="1"/>
        <v>9145</v>
      </c>
      <c r="G38" s="79">
        <f>(E38/E80*100)</f>
        <v>0.6902292683199472</v>
      </c>
    </row>
    <row r="39" spans="1:7" s="50" customFormat="1" ht="12.75">
      <c r="A39" s="77" t="s">
        <v>149</v>
      </c>
      <c r="B39" s="78">
        <f>'[1]ēku apsaimniekošana'!D21</f>
        <v>38138</v>
      </c>
      <c r="C39" s="78">
        <f>'[1]ēku apsaimniekošana'!E21</f>
        <v>38138</v>
      </c>
      <c r="D39" s="78">
        <f>'[1]ēku apsaimniekošana'!F21</f>
        <v>32558</v>
      </c>
      <c r="E39" s="78">
        <f>'[1]ēku apsaimniekošana'!H21</f>
        <v>37083</v>
      </c>
      <c r="F39" s="78">
        <f t="shared" si="1"/>
        <v>4525</v>
      </c>
      <c r="G39" s="79">
        <f>(E39/E80*100)</f>
        <v>1.2953981455088113</v>
      </c>
    </row>
    <row r="40" spans="1:7" s="6" customFormat="1" ht="38.25">
      <c r="A40" s="18" t="s">
        <v>118</v>
      </c>
      <c r="B40" s="18" t="s">
        <v>119</v>
      </c>
      <c r="C40" s="18" t="s">
        <v>120</v>
      </c>
      <c r="D40" s="18" t="s">
        <v>121</v>
      </c>
      <c r="E40" s="18" t="s">
        <v>122</v>
      </c>
      <c r="F40" s="18" t="s">
        <v>123</v>
      </c>
      <c r="G40" s="88" t="s">
        <v>124</v>
      </c>
    </row>
    <row r="41" spans="1:7" s="50" customFormat="1" ht="28.5">
      <c r="A41" s="83" t="s">
        <v>150</v>
      </c>
      <c r="B41" s="84">
        <f aca="true" t="shared" si="2" ref="B41:G41">SUM(B34:B39)</f>
        <v>170079</v>
      </c>
      <c r="C41" s="84">
        <f t="shared" si="2"/>
        <v>170342</v>
      </c>
      <c r="D41" s="84">
        <f t="shared" si="2"/>
        <v>108052</v>
      </c>
      <c r="E41" s="84">
        <f t="shared" si="2"/>
        <v>280535</v>
      </c>
      <c r="F41" s="84">
        <f t="shared" si="2"/>
        <v>172483</v>
      </c>
      <c r="G41" s="85">
        <f t="shared" si="2"/>
        <v>9.799760503473676</v>
      </c>
    </row>
    <row r="42" spans="1:8" s="50" customFormat="1" ht="12.75">
      <c r="A42" s="77" t="s">
        <v>151</v>
      </c>
      <c r="B42" s="78">
        <f>'[1]ambulance '!D33</f>
        <v>31402</v>
      </c>
      <c r="C42" s="78">
        <f>'[1]ambulance '!E33</f>
        <v>32204</v>
      </c>
      <c r="D42" s="78">
        <f>'[1]ambulance '!F33</f>
        <v>23981</v>
      </c>
      <c r="E42" s="78">
        <f>'[1]ambulance '!G33</f>
        <v>23930</v>
      </c>
      <c r="F42" s="78">
        <f t="shared" si="1"/>
        <v>-51</v>
      </c>
      <c r="G42" s="79">
        <f>(E42/E80*100)</f>
        <v>0.8359323038056752</v>
      </c>
      <c r="H42" s="64"/>
    </row>
    <row r="43" spans="1:7" s="50" customFormat="1" ht="12.75">
      <c r="A43" s="77" t="s">
        <v>152</v>
      </c>
      <c r="B43" s="78">
        <v>2577</v>
      </c>
      <c r="C43" s="78">
        <f>'[1]Meirānu feldšerp.'!E21</f>
        <v>2577</v>
      </c>
      <c r="D43" s="78">
        <f>'[1]Meirānu feldšerp.'!F21</f>
        <v>2362</v>
      </c>
      <c r="E43" s="78">
        <f>'[1]Meirānu feldšerp.'!G21</f>
        <v>2682</v>
      </c>
      <c r="F43" s="78">
        <f t="shared" si="1"/>
        <v>320</v>
      </c>
      <c r="G43" s="79">
        <f>(E43/E80*100)</f>
        <v>0.09368869364006774</v>
      </c>
    </row>
    <row r="44" spans="1:7" s="50" customFormat="1" ht="14.25">
      <c r="A44" s="83" t="s">
        <v>153</v>
      </c>
      <c r="B44" s="84">
        <f aca="true" t="shared" si="3" ref="B44:G44">SUM(B42:B43)</f>
        <v>33979</v>
      </c>
      <c r="C44" s="84">
        <f t="shared" si="3"/>
        <v>34781</v>
      </c>
      <c r="D44" s="84">
        <f t="shared" si="3"/>
        <v>26343</v>
      </c>
      <c r="E44" s="84">
        <f t="shared" si="3"/>
        <v>26612</v>
      </c>
      <c r="F44" s="84">
        <f t="shared" si="3"/>
        <v>269</v>
      </c>
      <c r="G44" s="85">
        <f t="shared" si="3"/>
        <v>0.9296209974457429</v>
      </c>
    </row>
    <row r="45" spans="1:7" s="50" customFormat="1" ht="25.5">
      <c r="A45" s="77" t="s">
        <v>154</v>
      </c>
      <c r="B45" s="78">
        <f>'[1]Lubānas b-ka'!D23</f>
        <v>49984</v>
      </c>
      <c r="C45" s="78">
        <f>'[1]Lubānas b-ka'!E23</f>
        <v>49984</v>
      </c>
      <c r="D45" s="78">
        <f>'[1]Lubānas b-ka'!F23</f>
        <v>45489</v>
      </c>
      <c r="E45" s="78">
        <f>'[1]Lubānas b-ka'!H23</f>
        <v>48866</v>
      </c>
      <c r="F45" s="78">
        <f t="shared" si="1"/>
        <v>3377</v>
      </c>
      <c r="G45" s="79">
        <f>(E45/E80*100)</f>
        <v>1.7070066008260814</v>
      </c>
    </row>
    <row r="46" spans="1:7" s="50" customFormat="1" ht="12.75">
      <c r="A46" s="77" t="s">
        <v>155</v>
      </c>
      <c r="B46" s="78">
        <f>'[1]Meirānu b-ka'!C24</f>
        <v>8468</v>
      </c>
      <c r="C46" s="78">
        <f>'[1]Meirānu b-ka'!D24</f>
        <v>8468</v>
      </c>
      <c r="D46" s="78">
        <f>'[1]Meirānu b-ka'!E24</f>
        <v>8057</v>
      </c>
      <c r="E46" s="78">
        <f>'[1]Meirānu b-ka'!G24</f>
        <v>8832</v>
      </c>
      <c r="F46" s="78">
        <f t="shared" si="1"/>
        <v>775</v>
      </c>
      <c r="G46" s="79">
        <f>(E46/E80*100)</f>
        <v>0.3085229463941381</v>
      </c>
    </row>
    <row r="47" spans="1:7" s="50" customFormat="1" ht="12.75">
      <c r="A47" s="77" t="s">
        <v>156</v>
      </c>
      <c r="B47" s="78">
        <f>'[1]Lubānas KN'!D35</f>
        <v>119617</v>
      </c>
      <c r="C47" s="78">
        <f>'[1]Lubānas KN'!E35</f>
        <v>144259</v>
      </c>
      <c r="D47" s="78">
        <f>'[1]Lubānas KN'!F35</f>
        <v>116898</v>
      </c>
      <c r="E47" s="78">
        <f>'[1]Lubānas KN'!H35</f>
        <v>140263</v>
      </c>
      <c r="F47" s="78">
        <f t="shared" si="1"/>
        <v>23365</v>
      </c>
      <c r="G47" s="79">
        <f>(E47/E80*100)</f>
        <v>4.8997230559421405</v>
      </c>
    </row>
    <row r="48" spans="1:7" s="50" customFormat="1" ht="12.75">
      <c r="A48" s="77" t="s">
        <v>157</v>
      </c>
      <c r="B48" s="78">
        <f>'[1]Estrāde'!D17</f>
        <v>6227</v>
      </c>
      <c r="C48" s="78">
        <f>'[1]Estrāde'!E17</f>
        <v>6227</v>
      </c>
      <c r="D48" s="78">
        <f>'[1]Estrāde'!F17</f>
        <v>4916</v>
      </c>
      <c r="E48" s="78">
        <f>'[1]Estrāde'!G17</f>
        <v>1800</v>
      </c>
      <c r="F48" s="78">
        <f t="shared" si="1"/>
        <v>-3116</v>
      </c>
      <c r="G48" s="79">
        <f>(E48/E80*100)</f>
        <v>0.0628783178792401</v>
      </c>
    </row>
    <row r="49" spans="1:7" s="50" customFormat="1" ht="12.75">
      <c r="A49" s="21" t="s">
        <v>158</v>
      </c>
      <c r="B49" s="78">
        <f>'[1]Meirānu TN'!D26</f>
        <v>64138</v>
      </c>
      <c r="C49" s="78">
        <f>'[1]Meirānu TN'!E26</f>
        <v>64743</v>
      </c>
      <c r="D49" s="78">
        <f>'[1]Meirānu TN'!F26</f>
        <v>59560</v>
      </c>
      <c r="E49" s="78">
        <f>'[1]Meirānu TN'!H26</f>
        <v>61020</v>
      </c>
      <c r="F49" s="78">
        <f t="shared" si="1"/>
        <v>1460</v>
      </c>
      <c r="G49" s="79">
        <f>(E49/E80*100)</f>
        <v>2.131574976106239</v>
      </c>
    </row>
    <row r="50" spans="1:7" s="50" customFormat="1" ht="12.75">
      <c r="A50" s="77" t="s">
        <v>159</v>
      </c>
      <c r="B50" s="78">
        <f>'[1]Sports'!D18</f>
        <v>11561</v>
      </c>
      <c r="C50" s="78">
        <f>'[1]Sports'!E18</f>
        <v>12899</v>
      </c>
      <c r="D50" s="78">
        <f>'[1]Sports'!F18</f>
        <v>11415</v>
      </c>
      <c r="E50" s="78">
        <f>'[1]Sports'!H18</f>
        <v>16397</v>
      </c>
      <c r="F50" s="78">
        <f t="shared" si="1"/>
        <v>4982</v>
      </c>
      <c r="G50" s="79">
        <f>(E50/E80*100)</f>
        <v>0.5727865434810554</v>
      </c>
    </row>
    <row r="51" spans="1:7" s="50" customFormat="1" ht="12.75">
      <c r="A51" s="77" t="s">
        <v>160</v>
      </c>
      <c r="B51" s="78">
        <f>'[1]Kultūras darba speciālists'!D16</f>
        <v>7595</v>
      </c>
      <c r="C51" s="78">
        <f>'[1]Kultūras darba speciālists'!E16</f>
        <v>7830</v>
      </c>
      <c r="D51" s="78">
        <f>'[1]Kultūras darba speciālists'!F16</f>
        <v>7686</v>
      </c>
      <c r="E51" s="78">
        <f>'[1]Kultūras darba speciālists'!G16</f>
        <v>2683</v>
      </c>
      <c r="F51" s="78">
        <f t="shared" si="1"/>
        <v>-5003</v>
      </c>
      <c r="G51" s="79">
        <f>(E51/E80*100)</f>
        <v>0.09372362603888953</v>
      </c>
    </row>
    <row r="52" spans="1:7" ht="12.75">
      <c r="A52" s="89" t="s">
        <v>161</v>
      </c>
      <c r="B52" s="87">
        <f>'[1]Jauniešu centrs'!D22</f>
        <v>18766</v>
      </c>
      <c r="C52" s="87">
        <f>'[1]Jauniešu centrs'!E22</f>
        <v>19116</v>
      </c>
      <c r="D52" s="87">
        <f>'[1]Jauniešu centrs'!F22</f>
        <v>17719</v>
      </c>
      <c r="E52" s="87">
        <f>'[1]Jauniešu centrs'!H22</f>
        <v>19901</v>
      </c>
      <c r="F52" s="87">
        <f t="shared" si="1"/>
        <v>2182</v>
      </c>
      <c r="G52" s="79">
        <f>(E52/E80*100)</f>
        <v>0.6951896689526428</v>
      </c>
    </row>
    <row r="53" spans="1:7" s="50" customFormat="1" ht="12.75">
      <c r="A53" s="77" t="s">
        <v>162</v>
      </c>
      <c r="B53" s="78">
        <f>'[1]Lubānas ziņas'!D24</f>
        <v>15812</v>
      </c>
      <c r="C53" s="78">
        <f>'[1]Lubānas ziņas'!E24</f>
        <v>15812</v>
      </c>
      <c r="D53" s="78">
        <f>'[1]Lubānas ziņas'!F24</f>
        <v>15497</v>
      </c>
      <c r="E53" s="78">
        <f>'[1]Lubānas ziņas'!G24</f>
        <v>15862</v>
      </c>
      <c r="F53" s="78">
        <f t="shared" si="1"/>
        <v>365</v>
      </c>
      <c r="G53" s="79">
        <f>(E53/E80*100)</f>
        <v>0.5540977101113924</v>
      </c>
    </row>
    <row r="54" spans="1:7" s="50" customFormat="1" ht="12.75">
      <c r="A54" s="77" t="s">
        <v>163</v>
      </c>
      <c r="B54" s="78">
        <f>'[1]rotaļu laukums'!D19</f>
        <v>2000</v>
      </c>
      <c r="C54" s="78">
        <f>'[1]rotaļu laukums'!E19</f>
        <v>2000</v>
      </c>
      <c r="D54" s="78">
        <f>'[1]rotaļu laukums'!F19</f>
        <v>0</v>
      </c>
      <c r="E54" s="78">
        <f>'[1]rotaļu laukums'!G19</f>
        <v>2000</v>
      </c>
      <c r="F54" s="78">
        <f t="shared" si="1"/>
        <v>2000</v>
      </c>
      <c r="G54" s="79">
        <f>(E54/E80*100)</f>
        <v>0.0698647976436001</v>
      </c>
    </row>
    <row r="55" spans="1:7" s="59" customFormat="1" ht="39.75" customHeight="1">
      <c r="A55" s="77" t="s">
        <v>164</v>
      </c>
      <c r="B55" s="78">
        <v>0</v>
      </c>
      <c r="C55" s="78">
        <v>13893</v>
      </c>
      <c r="D55" s="78">
        <v>13893</v>
      </c>
      <c r="E55" s="78">
        <v>0</v>
      </c>
      <c r="F55" s="78">
        <f t="shared" si="1"/>
        <v>-13893</v>
      </c>
      <c r="G55" s="79">
        <f>(E55/E80*100)</f>
        <v>0</v>
      </c>
    </row>
    <row r="56" spans="1:7" s="59" customFormat="1" ht="27.75" customHeight="1">
      <c r="A56" s="77" t="s">
        <v>165</v>
      </c>
      <c r="B56" s="80">
        <v>150</v>
      </c>
      <c r="C56" s="80">
        <f>'[1]Pārējais sports, kultūra'!E15</f>
        <v>5816</v>
      </c>
      <c r="D56" s="80">
        <f>'[1]Pārējais sports, kultūra'!F15</f>
        <v>4743</v>
      </c>
      <c r="E56" s="80">
        <f>'[1]Pārējais sports, kultūra'!H15</f>
        <v>23300</v>
      </c>
      <c r="F56" s="80">
        <f t="shared" si="1"/>
        <v>18557</v>
      </c>
      <c r="G56" s="79">
        <f>(E56/E80*100)</f>
        <v>0.8139248925479412</v>
      </c>
    </row>
    <row r="57" spans="1:7" s="50" customFormat="1" ht="15.75" customHeight="1">
      <c r="A57" s="83" t="s">
        <v>166</v>
      </c>
      <c r="B57" s="84">
        <f aca="true" t="shared" si="4" ref="B57:G57">SUM(B45:B56)</f>
        <v>304318</v>
      </c>
      <c r="C57" s="84">
        <f t="shared" si="4"/>
        <v>351047</v>
      </c>
      <c r="D57" s="84">
        <f t="shared" si="4"/>
        <v>305873</v>
      </c>
      <c r="E57" s="84">
        <f t="shared" si="4"/>
        <v>340924</v>
      </c>
      <c r="F57" s="84">
        <f t="shared" si="4"/>
        <v>35051</v>
      </c>
      <c r="G57" s="85">
        <f t="shared" si="4"/>
        <v>11.90929313592336</v>
      </c>
    </row>
    <row r="58" spans="1:7" s="50" customFormat="1" ht="18" customHeight="1">
      <c r="A58" s="77" t="s">
        <v>167</v>
      </c>
      <c r="B58" s="78">
        <f>'[1]Bērnudārzs'!D27</f>
        <v>275907</v>
      </c>
      <c r="C58" s="78">
        <f>'[1]Bērnudārzs'!E27</f>
        <v>294375</v>
      </c>
      <c r="D58" s="78">
        <f>'[1]Bērnudārzs'!F27</f>
        <v>292059</v>
      </c>
      <c r="E58" s="78">
        <f>'[1]Bērnudārzs'!H27</f>
        <v>328534</v>
      </c>
      <c r="F58" s="78">
        <f t="shared" si="1"/>
        <v>36475</v>
      </c>
      <c r="G58" s="79">
        <f>(E58/E80*100)</f>
        <v>11.476480714521259</v>
      </c>
    </row>
    <row r="59" spans="1:8" s="50" customFormat="1" ht="18.75" customHeight="1">
      <c r="A59" s="21" t="s">
        <v>168</v>
      </c>
      <c r="B59" s="78">
        <f>'[1]vidusskola'!D46</f>
        <v>464640</v>
      </c>
      <c r="C59" s="78">
        <f>'[1]vidusskola'!E46</f>
        <v>557387</v>
      </c>
      <c r="D59" s="78">
        <f>'[1]vidusskola'!F46-883</f>
        <v>498215</v>
      </c>
      <c r="E59" s="78">
        <f>'[1]vidusskola'!H46</f>
        <v>578364</v>
      </c>
      <c r="F59" s="78">
        <f t="shared" si="1"/>
        <v>80149</v>
      </c>
      <c r="G59" s="79">
        <f>(E59/E80*100)</f>
        <v>20.203641912171566</v>
      </c>
      <c r="H59" s="63"/>
    </row>
    <row r="60" spans="1:8" s="50" customFormat="1" ht="18.75" customHeight="1">
      <c r="A60" s="21" t="s">
        <v>169</v>
      </c>
      <c r="B60" s="78">
        <f>'[1]1.-4.kl.ēdināš.'!D23</f>
        <v>15200</v>
      </c>
      <c r="C60" s="78">
        <f>'[1]1.-4.kl.ēdināš.'!E23</f>
        <v>19133</v>
      </c>
      <c r="D60" s="78">
        <f>'[1]1.-4.kl.ēdināš.'!F23</f>
        <v>19132</v>
      </c>
      <c r="E60" s="78">
        <f>'[1]1.-4.kl.ēdināš.'!G23</f>
        <v>16749</v>
      </c>
      <c r="F60" s="78">
        <f t="shared" si="1"/>
        <v>-2383</v>
      </c>
      <c r="G60" s="79">
        <f>(E60/E80*100)</f>
        <v>0.5850827478663291</v>
      </c>
      <c r="H60" s="63"/>
    </row>
    <row r="61" spans="1:7" s="6" customFormat="1" ht="17.25" customHeight="1">
      <c r="A61" s="77" t="s">
        <v>170</v>
      </c>
      <c r="B61" s="78">
        <v>201374</v>
      </c>
      <c r="C61" s="78">
        <f>'[1]Meirānu pamatskola'!D31+23987</f>
        <v>233970</v>
      </c>
      <c r="D61" s="78">
        <f>'[1]Meirānu pamatskola'!E31+21731</f>
        <v>210520</v>
      </c>
      <c r="E61" s="78">
        <f>'[1]Meirānu pamatskola'!G31+23552</f>
        <v>240786</v>
      </c>
      <c r="F61" s="78">
        <f t="shared" si="1"/>
        <v>30266</v>
      </c>
      <c r="G61" s="79">
        <f>(E61/E80*100)</f>
        <v>8.411232582705948</v>
      </c>
    </row>
    <row r="62" spans="1:7" s="50" customFormat="1" ht="18" customHeight="1">
      <c r="A62" s="77" t="s">
        <v>171</v>
      </c>
      <c r="B62" s="78">
        <f>'[1]Mākslas skola'!D25</f>
        <v>38651</v>
      </c>
      <c r="C62" s="78">
        <f>'[1]Mākslas skola'!E25</f>
        <v>38728</v>
      </c>
      <c r="D62" s="78">
        <f>'[1]Mākslas skola'!F25</f>
        <v>37092</v>
      </c>
      <c r="E62" s="78">
        <f>'[1]Mākslas skola'!H25</f>
        <v>55106</v>
      </c>
      <c r="F62" s="78">
        <f t="shared" si="1"/>
        <v>18014</v>
      </c>
      <c r="G62" s="79">
        <f>(E62/E80*100)</f>
        <v>1.9249847694741136</v>
      </c>
    </row>
    <row r="63" spans="1:7" s="50" customFormat="1" ht="27" customHeight="1">
      <c r="A63" s="77" t="s">
        <v>172</v>
      </c>
      <c r="B63" s="80">
        <f>'[1]Internāts'!C19</f>
        <v>25462</v>
      </c>
      <c r="C63" s="80">
        <f>'[1]Internāts'!D19</f>
        <v>26306</v>
      </c>
      <c r="D63" s="80">
        <f>'[1]Internāts'!E19</f>
        <v>25725</v>
      </c>
      <c r="E63" s="80">
        <f>'[1]Internāts'!G19</f>
        <v>33204</v>
      </c>
      <c r="F63" s="80">
        <f t="shared" si="1"/>
        <v>7479</v>
      </c>
      <c r="G63" s="79">
        <f>(E63/E80*100)</f>
        <v>1.1598953704790491</v>
      </c>
    </row>
    <row r="64" spans="1:7" s="50" customFormat="1" ht="26.25" customHeight="1">
      <c r="A64" s="77" t="s">
        <v>173</v>
      </c>
      <c r="B64" s="80">
        <f>'[1]Izglītības darba speciālists'!D16</f>
        <v>8530</v>
      </c>
      <c r="C64" s="80">
        <f>'[1]Izglītības darba speciālists'!E16</f>
        <v>8530</v>
      </c>
      <c r="D64" s="80">
        <f>'[1]Izglītības darba speciālists'!F16</f>
        <v>5874</v>
      </c>
      <c r="E64" s="80">
        <f>'[1]Izglītības darba speciālists'!G16</f>
        <v>6268</v>
      </c>
      <c r="F64" s="80">
        <f t="shared" si="1"/>
        <v>394</v>
      </c>
      <c r="G64" s="79">
        <f>(E64/E80*100)</f>
        <v>0.21895627581504273</v>
      </c>
    </row>
    <row r="65" spans="1:7" s="50" customFormat="1" ht="25.5">
      <c r="A65" s="77" t="s">
        <v>174</v>
      </c>
      <c r="B65" s="80">
        <f>'[1]Izglītības norēķini'!C19</f>
        <v>50000</v>
      </c>
      <c r="C65" s="80">
        <f>'[1]Izglītības norēķini'!D19</f>
        <v>50000</v>
      </c>
      <c r="D65" s="80">
        <f>'[1]Izglītības norēķini'!E19</f>
        <v>44631</v>
      </c>
      <c r="E65" s="80">
        <f>'[1]Izglītības norēķini'!F19</f>
        <v>50000</v>
      </c>
      <c r="F65" s="80">
        <f t="shared" si="1"/>
        <v>5369</v>
      </c>
      <c r="G65" s="79">
        <f>(E65/E80*100)</f>
        <v>1.7466199410900027</v>
      </c>
    </row>
    <row r="66" spans="1:7" s="50" customFormat="1" ht="14.25">
      <c r="A66" s="83" t="s">
        <v>175</v>
      </c>
      <c r="B66" s="84">
        <f aca="true" t="shared" si="5" ref="B66:G66">SUM(B58:B65)</f>
        <v>1079764</v>
      </c>
      <c r="C66" s="84">
        <f t="shared" si="5"/>
        <v>1228429</v>
      </c>
      <c r="D66" s="84">
        <f t="shared" si="5"/>
        <v>1133248</v>
      </c>
      <c r="E66" s="84">
        <f t="shared" si="5"/>
        <v>1309011</v>
      </c>
      <c r="F66" s="84">
        <f t="shared" si="5"/>
        <v>175763</v>
      </c>
      <c r="G66" s="85">
        <f t="shared" si="5"/>
        <v>45.726894314123314</v>
      </c>
    </row>
    <row r="67" spans="1:7" s="50" customFormat="1" ht="16.5" customHeight="1">
      <c r="A67" s="77" t="s">
        <v>176</v>
      </c>
      <c r="B67" s="80">
        <f>'[1]pabalsti'!D16</f>
        <v>38429</v>
      </c>
      <c r="C67" s="80">
        <f>'[1]pabalsti'!E16</f>
        <v>37955</v>
      </c>
      <c r="D67" s="80">
        <f>'[1]pabalsti'!F16</f>
        <v>27661</v>
      </c>
      <c r="E67" s="80">
        <f>'[1]pabalsti'!G16</f>
        <v>33957</v>
      </c>
      <c r="F67" s="80">
        <f t="shared" si="1"/>
        <v>6296</v>
      </c>
      <c r="G67" s="79">
        <f>(E67/E80*100)</f>
        <v>1.1861994667918643</v>
      </c>
    </row>
    <row r="68" spans="1:7" s="50" customFormat="1" ht="14.25" customHeight="1">
      <c r="A68" s="77" t="s">
        <v>177</v>
      </c>
      <c r="B68" s="78">
        <f>'[1]Soc.dienests'!D24</f>
        <v>69431</v>
      </c>
      <c r="C68" s="78">
        <f>'[1]Soc.dienests'!E24</f>
        <v>70754</v>
      </c>
      <c r="D68" s="78">
        <f>'[1]Soc.dienests'!F24</f>
        <v>53063</v>
      </c>
      <c r="E68" s="78">
        <f>'[1]Soc.dienests'!H24</f>
        <v>74942</v>
      </c>
      <c r="F68" s="80">
        <f t="shared" si="1"/>
        <v>21879</v>
      </c>
      <c r="G68" s="79">
        <f>(E68/E80*100)</f>
        <v>2.6179038325033392</v>
      </c>
    </row>
    <row r="69" spans="1:7" s="50" customFormat="1" ht="17.25" customHeight="1">
      <c r="A69" s="77" t="s">
        <v>178</v>
      </c>
      <c r="B69" s="78">
        <f>'[1]Asistenti'!D21</f>
        <v>26709</v>
      </c>
      <c r="C69" s="78">
        <f>'[1]Asistenti'!E21</f>
        <v>26709</v>
      </c>
      <c r="D69" s="78">
        <f>'[1]Asistenti'!F21</f>
        <v>18131</v>
      </c>
      <c r="E69" s="78">
        <f>'[1]Asistenti'!G21</f>
        <v>19560</v>
      </c>
      <c r="F69" s="80">
        <f t="shared" si="1"/>
        <v>1429</v>
      </c>
      <c r="G69" s="79">
        <f>(E69/E80*100)</f>
        <v>0.6832777209544091</v>
      </c>
    </row>
    <row r="70" spans="1:7" s="50" customFormat="1" ht="17.25" customHeight="1">
      <c r="A70" s="77" t="s">
        <v>179</v>
      </c>
      <c r="B70" s="78">
        <f>'[1]Invalīdu aizsardzība'!D18</f>
        <v>2600</v>
      </c>
      <c r="C70" s="78">
        <f>'[1]Invalīdu aizsardzība'!E18</f>
        <v>3371</v>
      </c>
      <c r="D70" s="78">
        <f>'[1]Invalīdu aizsardzība'!F18</f>
        <v>771</v>
      </c>
      <c r="E70" s="78">
        <f>'[1]Invalīdu aizsardzība'!H18</f>
        <v>4069</v>
      </c>
      <c r="F70" s="80">
        <f t="shared" si="1"/>
        <v>3298</v>
      </c>
      <c r="G70" s="79">
        <f>(E70/E80*100)</f>
        <v>0.1421399308059044</v>
      </c>
    </row>
    <row r="71" spans="1:7" s="6" customFormat="1" ht="38.25">
      <c r="A71" s="18" t="s">
        <v>118</v>
      </c>
      <c r="B71" s="18" t="s">
        <v>119</v>
      </c>
      <c r="C71" s="18" t="s">
        <v>120</v>
      </c>
      <c r="D71" s="18" t="s">
        <v>121</v>
      </c>
      <c r="E71" s="18" t="s">
        <v>122</v>
      </c>
      <c r="F71" s="18" t="s">
        <v>123</v>
      </c>
      <c r="G71" s="88" t="s">
        <v>124</v>
      </c>
    </row>
    <row r="72" spans="1:8" s="50" customFormat="1" ht="13.5" customHeight="1">
      <c r="A72" s="21" t="s">
        <v>180</v>
      </c>
      <c r="B72" s="78">
        <f>'[1]Soc.aprūpes centrs'!D43</f>
        <v>238377</v>
      </c>
      <c r="C72" s="78">
        <f>'[1]Soc.aprūpes centrs'!E43</f>
        <v>243010</v>
      </c>
      <c r="D72" s="78">
        <f>'[1]Soc.aprūpes centrs'!F43</f>
        <v>231925</v>
      </c>
      <c r="E72" s="78">
        <f>'[1]Soc.aprūpes centrs'!H43</f>
        <v>241687</v>
      </c>
      <c r="F72" s="80">
        <f t="shared" si="1"/>
        <v>9762</v>
      </c>
      <c r="G72" s="79">
        <f>(E72/E80*100)</f>
        <v>8.44270667404439</v>
      </c>
      <c r="H72" s="63"/>
    </row>
    <row r="73" spans="1:7" s="61" customFormat="1" ht="14.25" customHeight="1">
      <c r="A73" s="77" t="s">
        <v>181</v>
      </c>
      <c r="B73" s="78">
        <f>'[1]Bāriņtiesa'!D21</f>
        <v>15415</v>
      </c>
      <c r="C73" s="78">
        <f>'[1]Bāriņtiesa'!E21</f>
        <v>15723</v>
      </c>
      <c r="D73" s="78">
        <f>'[1]Bāriņtiesa'!F21</f>
        <v>15149</v>
      </c>
      <c r="E73" s="78">
        <f>'[1]Bāriņtiesa'!H21</f>
        <v>15517</v>
      </c>
      <c r="F73" s="80">
        <f t="shared" si="1"/>
        <v>368</v>
      </c>
      <c r="G73" s="79">
        <f>(E73/E80*100)</f>
        <v>0.5420460325178714</v>
      </c>
    </row>
    <row r="74" spans="1:7" s="50" customFormat="1" ht="15" customHeight="1">
      <c r="A74" s="77" t="s">
        <v>182</v>
      </c>
      <c r="B74" s="80">
        <f>'[1]Atbalsts ģimenēm ar bērniem'!D18</f>
        <v>39260</v>
      </c>
      <c r="C74" s="80">
        <f>'[1]Atbalsts ģimenēm ar bērniem'!D18</f>
        <v>39260</v>
      </c>
      <c r="D74" s="80">
        <f>'[1]Atbalsts ģimenēm ar bērniem'!E18</f>
        <v>19670</v>
      </c>
      <c r="E74" s="80">
        <f>'[1]Atbalsts ģimenēm ar bērniem'!G18</f>
        <v>30188</v>
      </c>
      <c r="F74" s="80">
        <f t="shared" si="1"/>
        <v>10518</v>
      </c>
      <c r="G74" s="79">
        <f>(E74/E80*100)</f>
        <v>1.0545392556325002</v>
      </c>
    </row>
    <row r="75" spans="1:7" s="50" customFormat="1" ht="29.25" customHeight="1">
      <c r="A75" s="77" t="s">
        <v>183</v>
      </c>
      <c r="B75" s="80">
        <v>13000</v>
      </c>
      <c r="C75" s="80">
        <v>13000</v>
      </c>
      <c r="D75" s="81" t="s">
        <v>184</v>
      </c>
      <c r="E75" s="80">
        <v>13000</v>
      </c>
      <c r="F75" s="90" t="s">
        <v>131</v>
      </c>
      <c r="G75" s="79">
        <f>(E75/E80*100)</f>
        <v>0.4541211846834006</v>
      </c>
    </row>
    <row r="76" spans="1:7" s="50" customFormat="1" ht="25.5" customHeight="1">
      <c r="A76" s="77" t="s">
        <v>185</v>
      </c>
      <c r="B76" s="80">
        <f>'[1]Maksājumi citām pašv soc. pak.'!C18</f>
        <v>2400</v>
      </c>
      <c r="C76" s="80">
        <f>'[1]Maksājumi citām pašv soc. pak.'!C18</f>
        <v>2400</v>
      </c>
      <c r="D76" s="80">
        <f>'[1]Maksājumi citām pašv soc. pak.'!D18</f>
        <v>148</v>
      </c>
      <c r="E76" s="80">
        <f>'[1]Maksājumi citām pašv soc. pak.'!E18</f>
        <v>2430</v>
      </c>
      <c r="F76" s="80">
        <f t="shared" si="1"/>
        <v>2282</v>
      </c>
      <c r="G76" s="79">
        <f>(E76/E80*100)</f>
        <v>0.08488572913697413</v>
      </c>
    </row>
    <row r="77" spans="1:7" s="50" customFormat="1" ht="17.25" customHeight="1">
      <c r="A77" s="77" t="s">
        <v>186</v>
      </c>
      <c r="B77" s="80">
        <f>'[1]deinstitucionalizācija'!D21</f>
        <v>0</v>
      </c>
      <c r="C77" s="80">
        <f>'[1]deinstitucionalizācija'!E21</f>
        <v>5154</v>
      </c>
      <c r="D77" s="80">
        <f>'[1]deinstitucionalizācija'!F21</f>
        <v>5127</v>
      </c>
      <c r="E77" s="80">
        <f>'[1]deinstitucionalizācija'!H21</f>
        <v>33</v>
      </c>
      <c r="F77" s="80">
        <v>0</v>
      </c>
      <c r="G77" s="79">
        <v>0</v>
      </c>
    </row>
    <row r="78" spans="1:7" s="50" customFormat="1" ht="25.5">
      <c r="A78" s="77" t="s">
        <v>187</v>
      </c>
      <c r="B78" s="80">
        <f>'[1]Atbalsts soc.biedrībām'!D15</f>
        <v>210</v>
      </c>
      <c r="C78" s="80">
        <f>'[1]Atbalsts soc.biedrībām'!E15</f>
        <v>210</v>
      </c>
      <c r="D78" s="80">
        <f>'[1]Atbalsts soc.biedrībām'!F15</f>
        <v>170</v>
      </c>
      <c r="E78" s="80">
        <f>'[1]Atbalsts soc.biedrībām'!H15</f>
        <v>674</v>
      </c>
      <c r="F78" s="80">
        <f t="shared" si="1"/>
        <v>504</v>
      </c>
      <c r="G78" s="79">
        <f>(E78/E80*100)</f>
        <v>0.023544436805893236</v>
      </c>
    </row>
    <row r="79" spans="1:7" s="59" customFormat="1" ht="14.25">
      <c r="A79" s="83" t="s">
        <v>188</v>
      </c>
      <c r="B79" s="84">
        <f aca="true" t="shared" si="6" ref="B79:G79">SUM(B67:B78)</f>
        <v>445831</v>
      </c>
      <c r="C79" s="84">
        <f t="shared" si="6"/>
        <v>457546</v>
      </c>
      <c r="D79" s="84">
        <f t="shared" si="6"/>
        <v>371815</v>
      </c>
      <c r="E79" s="84">
        <f t="shared" si="6"/>
        <v>436057</v>
      </c>
      <c r="F79" s="84">
        <f t="shared" si="6"/>
        <v>56336</v>
      </c>
      <c r="G79" s="85">
        <f t="shared" si="6"/>
        <v>15.231364263876547</v>
      </c>
    </row>
    <row r="80" spans="1:247" s="94" customFormat="1" ht="17.25" customHeight="1">
      <c r="A80" s="91" t="s">
        <v>189</v>
      </c>
      <c r="B80" s="92">
        <f>SUM(B79,B66,B57,B44,B41,B33,B22)</f>
        <v>2452256</v>
      </c>
      <c r="C80" s="92">
        <f>SUM(C79,C66,C57,C44,C41,C33,C22)</f>
        <v>2711122</v>
      </c>
      <c r="D80" s="92">
        <f>SUM(D79,D66,D57,D44,D41,D33,D22)</f>
        <v>2373026</v>
      </c>
      <c r="E80" s="92">
        <f>SUM(E79,E66,E57,E44,E41,E33,E22)</f>
        <v>2862672</v>
      </c>
      <c r="F80" s="92">
        <f>SUM(F79,F66,F57,F44,F41,F33,F22)</f>
        <v>474742</v>
      </c>
      <c r="G80" s="93">
        <f>SUM(G22,G33,G41,G44,G57,G66,G79)</f>
        <v>99.96080584852194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</row>
    <row r="81" spans="1:7" s="54" customFormat="1" ht="15">
      <c r="A81" s="83" t="s">
        <v>190</v>
      </c>
      <c r="B81" s="53"/>
      <c r="C81" s="53"/>
      <c r="D81" s="53"/>
      <c r="E81" s="53"/>
      <c r="F81" s="95"/>
      <c r="G81" s="96"/>
    </row>
    <row r="82" spans="1:7" s="98" customFormat="1" ht="15">
      <c r="A82" s="83" t="s">
        <v>191</v>
      </c>
      <c r="B82" s="53">
        <v>-17241</v>
      </c>
      <c r="C82" s="53">
        <v>36568</v>
      </c>
      <c r="D82" s="53">
        <v>36570</v>
      </c>
      <c r="E82" s="53">
        <v>137684</v>
      </c>
      <c r="F82" s="95" t="s">
        <v>131</v>
      </c>
      <c r="G82" s="97"/>
    </row>
    <row r="83" spans="1:7" ht="23.25" customHeight="1">
      <c r="A83" s="99" t="s">
        <v>192</v>
      </c>
      <c r="B83" s="34">
        <f>SUM(B84:B86)</f>
        <v>0</v>
      </c>
      <c r="C83" s="34">
        <f>SUM(C84:C86)</f>
        <v>53809</v>
      </c>
      <c r="D83" s="34">
        <f>SUM(D84:D86)</f>
        <v>53809</v>
      </c>
      <c r="E83" s="34">
        <f>SUM(E84:E86)</f>
        <v>161414</v>
      </c>
      <c r="F83" s="100" t="s">
        <v>131</v>
      </c>
      <c r="G83" s="101" t="s">
        <v>193</v>
      </c>
    </row>
    <row r="84" spans="1:7" ht="27" customHeight="1">
      <c r="A84" s="77" t="s">
        <v>194</v>
      </c>
      <c r="B84" s="22">
        <v>0</v>
      </c>
      <c r="C84" s="22">
        <v>53809</v>
      </c>
      <c r="D84" s="22">
        <v>53809</v>
      </c>
      <c r="E84" s="22">
        <v>0</v>
      </c>
      <c r="F84" s="102" t="s">
        <v>131</v>
      </c>
      <c r="G84" s="103" t="s">
        <v>195</v>
      </c>
    </row>
    <row r="85" spans="1:7" ht="38.25" customHeight="1">
      <c r="A85" s="77" t="s">
        <v>196</v>
      </c>
      <c r="B85" s="22">
        <v>0</v>
      </c>
      <c r="C85" s="22">
        <v>0</v>
      </c>
      <c r="D85" s="22">
        <v>0</v>
      </c>
      <c r="E85" s="22">
        <v>62525</v>
      </c>
      <c r="F85" s="102" t="s">
        <v>131</v>
      </c>
      <c r="G85" s="103" t="s">
        <v>197</v>
      </c>
    </row>
    <row r="86" spans="1:7" ht="25.5" customHeight="1">
      <c r="A86" s="77" t="s">
        <v>198</v>
      </c>
      <c r="B86" s="33">
        <v>0</v>
      </c>
      <c r="C86" s="33">
        <v>0</v>
      </c>
      <c r="D86" s="33">
        <v>0</v>
      </c>
      <c r="E86" s="33">
        <v>98889</v>
      </c>
      <c r="F86" s="102" t="s">
        <v>131</v>
      </c>
      <c r="G86" s="101" t="s">
        <v>199</v>
      </c>
    </row>
    <row r="87" spans="1:7" ht="22.5" customHeight="1">
      <c r="A87" s="99" t="s">
        <v>200</v>
      </c>
      <c r="B87" s="34">
        <f>SUM(B88:B93)</f>
        <v>-17241</v>
      </c>
      <c r="C87" s="34">
        <f>SUM(C88:C93)</f>
        <v>-17241</v>
      </c>
      <c r="D87" s="34">
        <f>SUM(D88:D93)</f>
        <v>-17239</v>
      </c>
      <c r="E87" s="34">
        <f>SUM(E88:E94)</f>
        <v>-23730</v>
      </c>
      <c r="F87" s="100" t="s">
        <v>131</v>
      </c>
      <c r="G87" s="101" t="s">
        <v>193</v>
      </c>
    </row>
    <row r="88" spans="1:7" ht="16.5" customHeight="1">
      <c r="A88" s="77" t="s">
        <v>201</v>
      </c>
      <c r="B88" s="33">
        <v>-3022</v>
      </c>
      <c r="C88" s="33">
        <v>-3022</v>
      </c>
      <c r="D88" s="33">
        <v>-3022</v>
      </c>
      <c r="E88" s="33">
        <v>-3022</v>
      </c>
      <c r="F88" s="82" t="s">
        <v>131</v>
      </c>
      <c r="G88" s="101" t="s">
        <v>202</v>
      </c>
    </row>
    <row r="89" spans="1:7" ht="15" customHeight="1">
      <c r="A89" s="77" t="s">
        <v>203</v>
      </c>
      <c r="B89" s="33">
        <v>0</v>
      </c>
      <c r="C89" s="33">
        <v>0</v>
      </c>
      <c r="D89" s="33">
        <v>0</v>
      </c>
      <c r="E89" s="33">
        <v>-5009</v>
      </c>
      <c r="F89" s="82" t="s">
        <v>131</v>
      </c>
      <c r="G89" s="101" t="s">
        <v>204</v>
      </c>
    </row>
    <row r="90" spans="1:7" ht="18.75" customHeight="1">
      <c r="A90" s="77" t="s">
        <v>205</v>
      </c>
      <c r="B90" s="33">
        <v>-3375</v>
      </c>
      <c r="C90" s="33">
        <v>-3375</v>
      </c>
      <c r="D90" s="33">
        <v>-3375</v>
      </c>
      <c r="E90" s="33">
        <v>-3375</v>
      </c>
      <c r="F90" s="82" t="s">
        <v>131</v>
      </c>
      <c r="G90" s="101" t="s">
        <v>206</v>
      </c>
    </row>
    <row r="91" spans="1:7" ht="17.25" customHeight="1">
      <c r="A91" s="77" t="s">
        <v>207</v>
      </c>
      <c r="B91" s="33">
        <v>-6404</v>
      </c>
      <c r="C91" s="33">
        <v>-6404</v>
      </c>
      <c r="D91" s="33">
        <v>-6403</v>
      </c>
      <c r="E91" s="33">
        <v>-6403</v>
      </c>
      <c r="F91" s="82" t="s">
        <v>131</v>
      </c>
      <c r="G91" s="101" t="s">
        <v>208</v>
      </c>
    </row>
    <row r="92" spans="1:7" ht="16.5" customHeight="1">
      <c r="A92" s="77" t="s">
        <v>209</v>
      </c>
      <c r="B92" s="33">
        <v>-4440</v>
      </c>
      <c r="C92" s="33">
        <v>-4440</v>
      </c>
      <c r="D92" s="33">
        <v>-4439</v>
      </c>
      <c r="E92" s="33">
        <v>-4439</v>
      </c>
      <c r="F92" s="82" t="s">
        <v>131</v>
      </c>
      <c r="G92" s="101" t="s">
        <v>210</v>
      </c>
    </row>
    <row r="93" spans="1:7" ht="17.25" customHeight="1">
      <c r="A93" s="77" t="s">
        <v>211</v>
      </c>
      <c r="B93" s="33">
        <v>0</v>
      </c>
      <c r="C93" s="33">
        <v>0</v>
      </c>
      <c r="D93" s="33">
        <v>0</v>
      </c>
      <c r="E93" s="33">
        <v>-1482</v>
      </c>
      <c r="F93" s="82" t="s">
        <v>131</v>
      </c>
      <c r="G93" s="101" t="s">
        <v>212</v>
      </c>
    </row>
    <row r="95" spans="1:7" s="6" customFormat="1" ht="38.25">
      <c r="A95" s="18" t="s">
        <v>118</v>
      </c>
      <c r="B95" s="18" t="s">
        <v>119</v>
      </c>
      <c r="C95" s="18" t="s">
        <v>120</v>
      </c>
      <c r="D95" s="18" t="s">
        <v>121</v>
      </c>
      <c r="E95" s="18" t="s">
        <v>122</v>
      </c>
      <c r="F95" s="104"/>
      <c r="G95" s="105"/>
    </row>
    <row r="96" spans="1:7" ht="17.25" customHeight="1">
      <c r="A96" s="24" t="s">
        <v>213</v>
      </c>
      <c r="B96" s="106">
        <f>SUM(B97:B98)</f>
        <v>0</v>
      </c>
      <c r="C96" s="36">
        <f>SUM(C97:C98)</f>
        <v>-7720</v>
      </c>
      <c r="D96" s="36">
        <f>SUM(D97:D98)</f>
        <v>-7720</v>
      </c>
      <c r="E96" s="36">
        <f>SUM(E97:E98)</f>
        <v>-62525</v>
      </c>
      <c r="F96" s="107"/>
      <c r="G96" s="108"/>
    </row>
    <row r="97" spans="1:7" ht="41.25" customHeight="1">
      <c r="A97" s="77" t="s">
        <v>214</v>
      </c>
      <c r="B97" s="82">
        <v>0</v>
      </c>
      <c r="C97" s="33">
        <v>-7720</v>
      </c>
      <c r="D97" s="33">
        <v>-7720</v>
      </c>
      <c r="E97" s="109">
        <v>0</v>
      </c>
      <c r="F97" s="110"/>
      <c r="G97" s="108"/>
    </row>
    <row r="98" spans="1:7" ht="39.75" customHeight="1">
      <c r="A98" s="77" t="s">
        <v>215</v>
      </c>
      <c r="B98" s="36">
        <v>0</v>
      </c>
      <c r="C98" s="46">
        <v>0</v>
      </c>
      <c r="D98" s="46">
        <v>0</v>
      </c>
      <c r="E98" s="111">
        <v>-62525</v>
      </c>
      <c r="F98" s="110"/>
      <c r="G98" s="108"/>
    </row>
    <row r="99" spans="1:7" ht="12.75" customHeight="1">
      <c r="A99" s="112"/>
      <c r="B99" s="113"/>
      <c r="C99" s="113"/>
      <c r="D99" s="113"/>
      <c r="E99" s="113"/>
      <c r="F99" s="113"/>
      <c r="G99" s="108"/>
    </row>
    <row r="100" spans="1:9" ht="16.5" customHeight="1">
      <c r="A100" s="74" t="s">
        <v>216</v>
      </c>
      <c r="B100" s="58">
        <f>SUM(B80-B82)</f>
        <v>2469497</v>
      </c>
      <c r="C100" s="58">
        <f>SUM(C80-C82-C96)</f>
        <v>2682274</v>
      </c>
      <c r="D100" s="58">
        <f>SUM(D80-D82-D96)</f>
        <v>2344176</v>
      </c>
      <c r="E100" s="58">
        <f>SUM(E80-E82-E96)</f>
        <v>2787513</v>
      </c>
      <c r="F100" s="58"/>
      <c r="G100" s="114"/>
      <c r="H100" s="1"/>
      <c r="I100" s="2"/>
    </row>
    <row r="101" spans="1:9" s="50" customFormat="1" ht="15.75">
      <c r="A101" s="74" t="s">
        <v>217</v>
      </c>
      <c r="B101" s="115">
        <f>SUM(324936+'[1]IENEMUMI'!C102-B100)</f>
        <v>67270</v>
      </c>
      <c r="C101" s="115">
        <f>SUM(324936+'[1]IENEMUMI'!D102-C100)</f>
        <v>55438</v>
      </c>
      <c r="D101" s="115">
        <f>SUM(324936+'[1]IENEMUMI'!E102-D100)</f>
        <v>414607</v>
      </c>
      <c r="E101" s="115">
        <f>SUM(414059+'[1]IENEMUMI'!G102-E100)</f>
        <v>98257</v>
      </c>
      <c r="F101" s="115"/>
      <c r="G101" s="114"/>
      <c r="H101" s="15"/>
      <c r="I101" s="114"/>
    </row>
    <row r="102" spans="1:9" ht="15.75">
      <c r="A102" s="57" t="s">
        <v>218</v>
      </c>
      <c r="B102" s="115"/>
      <c r="C102" s="115"/>
      <c r="D102" s="115"/>
      <c r="E102" s="116">
        <v>36607</v>
      </c>
      <c r="F102" s="115"/>
      <c r="H102" s="1"/>
      <c r="I102" s="2"/>
    </row>
    <row r="103" spans="1:9" ht="15.75">
      <c r="A103" s="57" t="s">
        <v>219</v>
      </c>
      <c r="B103" s="115"/>
      <c r="C103" s="115"/>
      <c r="D103" s="115"/>
      <c r="E103" s="116">
        <v>2441</v>
      </c>
      <c r="F103" s="115"/>
      <c r="H103" s="1"/>
      <c r="I103" s="2"/>
    </row>
    <row r="104" spans="1:9" ht="15.75">
      <c r="A104" s="57" t="s">
        <v>220</v>
      </c>
      <c r="B104" s="115"/>
      <c r="C104" s="115"/>
      <c r="D104" s="115"/>
      <c r="E104" s="116">
        <v>12147</v>
      </c>
      <c r="F104" s="115"/>
      <c r="H104" s="1"/>
      <c r="I104" s="2"/>
    </row>
    <row r="105" spans="1:9" ht="15.75">
      <c r="A105" s="57" t="s">
        <v>221</v>
      </c>
      <c r="B105" s="115"/>
      <c r="C105" s="115"/>
      <c r="D105" s="115"/>
      <c r="E105" s="116">
        <v>7666</v>
      </c>
      <c r="F105" s="115"/>
      <c r="H105" s="1"/>
      <c r="I105" s="2"/>
    </row>
    <row r="106" spans="1:9" ht="15.75">
      <c r="A106" s="57" t="s">
        <v>222</v>
      </c>
      <c r="B106" s="115"/>
      <c r="C106" s="115"/>
      <c r="D106" s="115"/>
      <c r="E106" s="116">
        <v>11946</v>
      </c>
      <c r="F106" s="115"/>
      <c r="H106" s="1"/>
      <c r="I106" s="2"/>
    </row>
    <row r="107" spans="1:9" ht="15.75">
      <c r="A107" s="57" t="s">
        <v>223</v>
      </c>
      <c r="B107" s="115"/>
      <c r="C107" s="115"/>
      <c r="D107" s="115"/>
      <c r="E107" s="115">
        <f>(E101-E102-E103-E104-E105-E106)</f>
        <v>27450</v>
      </c>
      <c r="F107" s="115"/>
      <c r="H107" s="1"/>
      <c r="I107" s="2"/>
    </row>
    <row r="108" spans="1:9" ht="15.75">
      <c r="A108" s="57"/>
      <c r="B108" s="5"/>
      <c r="C108" s="115"/>
      <c r="D108" s="1"/>
      <c r="E108" s="5"/>
      <c r="F108" s="5"/>
      <c r="H108" s="1"/>
      <c r="I108" s="2"/>
    </row>
    <row r="109" spans="1:9" ht="15.75">
      <c r="A109" s="57"/>
      <c r="B109" s="5"/>
      <c r="C109" s="115"/>
      <c r="D109" s="1"/>
      <c r="E109" s="5"/>
      <c r="F109" s="5"/>
      <c r="H109" s="1"/>
      <c r="I109" s="2"/>
    </row>
    <row r="110" spans="1:9" ht="15.75">
      <c r="A110" s="57"/>
      <c r="B110" s="5"/>
      <c r="C110" s="115"/>
      <c r="D110" s="1"/>
      <c r="E110" s="5"/>
      <c r="F110" s="5"/>
      <c r="H110" s="1"/>
      <c r="I110" s="2"/>
    </row>
    <row r="111" spans="1:9" ht="15.75">
      <c r="A111" s="50"/>
      <c r="B111" s="115"/>
      <c r="C111" s="50"/>
      <c r="D111" s="50"/>
      <c r="E111" s="115"/>
      <c r="F111" s="115"/>
      <c r="H111" s="1"/>
      <c r="I111" s="2"/>
    </row>
    <row r="112" spans="1:9" ht="15" customHeight="1">
      <c r="A112" s="50"/>
      <c r="H112" s="1"/>
      <c r="I112" s="2"/>
    </row>
    <row r="113" spans="1:9" s="68" customFormat="1" ht="12.75">
      <c r="A113"/>
      <c r="B113"/>
      <c r="C113"/>
      <c r="D113"/>
      <c r="E113"/>
      <c r="F113"/>
      <c r="G113" s="2"/>
      <c r="H113" s="1"/>
      <c r="I113" s="2"/>
    </row>
    <row r="114" spans="1:254" s="66" customFormat="1" ht="12.75">
      <c r="A114"/>
      <c r="B114"/>
      <c r="C114"/>
      <c r="D114"/>
      <c r="E114"/>
      <c r="F114"/>
      <c r="G114" s="2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25" ht="16.5" customHeight="1"/>
    <row r="126" spans="1:7" s="59" customFormat="1" ht="21.75" customHeight="1">
      <c r="A126"/>
      <c r="B126"/>
      <c r="C126"/>
      <c r="D126"/>
      <c r="E126"/>
      <c r="F126"/>
      <c r="G126" s="2"/>
    </row>
    <row r="127" spans="1:7" s="59" customFormat="1" ht="14.25" customHeight="1">
      <c r="A127"/>
      <c r="B127"/>
      <c r="C127"/>
      <c r="D127"/>
      <c r="E127"/>
      <c r="F127"/>
      <c r="G127" s="2"/>
    </row>
    <row r="128" spans="1:7" s="59" customFormat="1" ht="14.25" customHeight="1">
      <c r="A128"/>
      <c r="B128"/>
      <c r="C128"/>
      <c r="D128"/>
      <c r="E128"/>
      <c r="F128"/>
      <c r="G128" s="2"/>
    </row>
    <row r="129" spans="1:7" s="59" customFormat="1" ht="13.5" customHeight="1">
      <c r="A129"/>
      <c r="B129"/>
      <c r="C129"/>
      <c r="D129"/>
      <c r="E129"/>
      <c r="F129"/>
      <c r="G129" s="2"/>
    </row>
    <row r="130" spans="1:7" s="59" customFormat="1" ht="14.25" customHeight="1">
      <c r="A130"/>
      <c r="B130"/>
      <c r="C130"/>
      <c r="D130"/>
      <c r="E130"/>
      <c r="F130"/>
      <c r="G130" s="2"/>
    </row>
    <row r="131" spans="1:7" s="59" customFormat="1" ht="14.25" customHeight="1">
      <c r="A131"/>
      <c r="B131"/>
      <c r="C131"/>
      <c r="D131"/>
      <c r="E131"/>
      <c r="F131"/>
      <c r="G131" s="2"/>
    </row>
    <row r="132" ht="15.75" customHeight="1"/>
    <row r="133" ht="15.75" customHeight="1"/>
    <row r="134" ht="25.5" customHeight="1"/>
    <row r="136" spans="1:7" s="59" customFormat="1" ht="45.75" customHeight="1">
      <c r="A136"/>
      <c r="B136"/>
      <c r="C136"/>
      <c r="D136"/>
      <c r="E136"/>
      <c r="F136"/>
      <c r="G136" s="2"/>
    </row>
    <row r="137" spans="8:251" ht="12.75"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  <c r="IL137" s="59"/>
      <c r="IM137" s="59"/>
      <c r="IN137" s="59"/>
      <c r="IO137" s="59"/>
      <c r="IP137" s="59"/>
      <c r="IQ137" s="59"/>
    </row>
    <row r="138" spans="1:7" s="59" customFormat="1" ht="15" customHeight="1">
      <c r="A138"/>
      <c r="B138"/>
      <c r="C138"/>
      <c r="D138"/>
      <c r="E138"/>
      <c r="F138"/>
      <c r="G138" s="2"/>
    </row>
    <row r="139" spans="1:7" s="59" customFormat="1" ht="12.75">
      <c r="A139"/>
      <c r="B139"/>
      <c r="C139"/>
      <c r="D139"/>
      <c r="E139"/>
      <c r="F139"/>
      <c r="G139" s="2"/>
    </row>
    <row r="140" spans="1:251" s="59" customFormat="1" ht="12.75">
      <c r="A140"/>
      <c r="B140"/>
      <c r="C140"/>
      <c r="D140"/>
      <c r="E140"/>
      <c r="F140"/>
      <c r="G140" s="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6" spans="1:7" s="59" customFormat="1" ht="15.75" customHeight="1">
      <c r="A146"/>
      <c r="B146"/>
      <c r="C146"/>
      <c r="D146"/>
      <c r="E146"/>
      <c r="F146"/>
      <c r="G146" s="2"/>
    </row>
    <row r="147" spans="1:7" s="59" customFormat="1" ht="59.25" customHeight="1">
      <c r="A147"/>
      <c r="B147"/>
      <c r="C147"/>
      <c r="D147"/>
      <c r="E147"/>
      <c r="F147"/>
      <c r="G147" s="2"/>
    </row>
    <row r="148" spans="1:7" s="59" customFormat="1" ht="17.25" customHeight="1">
      <c r="A148"/>
      <c r="B148"/>
      <c r="C148"/>
      <c r="D148"/>
      <c r="E148"/>
      <c r="F148"/>
      <c r="G148" s="2"/>
    </row>
    <row r="156" ht="13.5" customHeight="1"/>
    <row r="327" ht="12.75">
      <c r="B327" s="117"/>
    </row>
  </sheetData>
  <sheetProtection/>
  <mergeCells count="3">
    <mergeCell ref="E11:H11"/>
    <mergeCell ref="E12:H12"/>
    <mergeCell ref="E13:H13"/>
  </mergeCells>
  <printOptions/>
  <pageMargins left="1.141732283464567" right="0.5905511811023623" top="0.1968503937007874" bottom="0.1968503937007874" header="0.5118110236220472" footer="0.31496062992125984"/>
  <pageSetup horizontalDpi="600" verticalDpi="600" orientation="landscape" paperSize="9" r:id="rId3"/>
  <rowBreaks count="1" manualBreakCount="1">
    <brk id="9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L379"/>
  <sheetViews>
    <sheetView zoomScale="154" zoomScaleNormal="154" zoomScalePageLayoutView="0" workbookViewId="0" topLeftCell="A4">
      <selection activeCell="A9" sqref="A9"/>
    </sheetView>
  </sheetViews>
  <sheetFormatPr defaultColWidth="9.140625" defaultRowHeight="12.75"/>
  <cols>
    <col min="1" max="1" width="59.00390625" style="118" customWidth="1"/>
    <col min="2" max="2" width="11.140625" style="73" customWidth="1"/>
    <col min="3" max="3" width="11.7109375" style="73" customWidth="1"/>
    <col min="4" max="5" width="11.7109375" style="118" customWidth="1"/>
    <col min="6" max="6" width="12.00390625" style="73" customWidth="1"/>
    <col min="7" max="16384" width="9.140625" style="118" customWidth="1"/>
  </cols>
  <sheetData>
    <row r="1" ht="12.75">
      <c r="E1" s="1" t="s">
        <v>224</v>
      </c>
    </row>
    <row r="2" spans="1:6" ht="12.75">
      <c r="A2" s="119"/>
      <c r="C2" s="120"/>
      <c r="D2" s="3"/>
      <c r="E2" s="4" t="s">
        <v>1</v>
      </c>
      <c r="F2" s="4"/>
    </row>
    <row r="3" spans="3:6" ht="12.75">
      <c r="C3" s="120"/>
      <c r="D3" s="3"/>
      <c r="E3" s="4" t="s">
        <v>2</v>
      </c>
      <c r="F3" s="4"/>
    </row>
    <row r="4" spans="1:6" ht="12.75">
      <c r="A4" s="119"/>
      <c r="C4" s="3"/>
      <c r="D4" s="121" t="s">
        <v>111</v>
      </c>
      <c r="E4" s="122"/>
      <c r="F4" s="4"/>
    </row>
    <row r="5" spans="1:6" ht="12.75">
      <c r="A5" s="119"/>
      <c r="C5" s="3"/>
      <c r="D5" s="121" t="s">
        <v>112</v>
      </c>
      <c r="E5" s="122"/>
      <c r="F5" s="4"/>
    </row>
    <row r="6" spans="1:6" ht="12.75">
      <c r="A6" s="119"/>
      <c r="C6" s="3"/>
      <c r="D6" s="121" t="s">
        <v>113</v>
      </c>
      <c r="E6" s="122"/>
      <c r="F6" s="4"/>
    </row>
    <row r="7" spans="1:6" ht="12.75">
      <c r="A7" s="119"/>
      <c r="C7" s="3"/>
      <c r="D7" s="121" t="s">
        <v>225</v>
      </c>
      <c r="E7" s="122"/>
      <c r="F7" s="4"/>
    </row>
    <row r="8" spans="1:6" ht="12.75">
      <c r="A8" s="119"/>
      <c r="C8" s="3"/>
      <c r="D8" s="121" t="s">
        <v>3</v>
      </c>
      <c r="E8" s="122"/>
      <c r="F8" s="4"/>
    </row>
    <row r="9" spans="1:6" ht="12.75">
      <c r="A9" s="119"/>
      <c r="C9" s="3"/>
      <c r="D9" s="121" t="s">
        <v>115</v>
      </c>
      <c r="E9" s="122"/>
      <c r="F9" s="4"/>
    </row>
    <row r="10" spans="1:6" ht="12.75">
      <c r="A10" s="119"/>
      <c r="C10" s="3"/>
      <c r="D10" s="121" t="s">
        <v>4</v>
      </c>
      <c r="E10" s="122"/>
      <c r="F10" s="4"/>
    </row>
    <row r="11" spans="1:7" ht="12.75">
      <c r="A11" s="119"/>
      <c r="C11" s="3"/>
      <c r="D11" s="258" t="s">
        <v>5</v>
      </c>
      <c r="E11" s="259"/>
      <c r="F11" s="259"/>
      <c r="G11" s="259"/>
    </row>
    <row r="12" spans="1:7" ht="12.75">
      <c r="A12" s="119"/>
      <c r="C12" s="3"/>
      <c r="D12" s="258" t="s">
        <v>116</v>
      </c>
      <c r="E12" s="259"/>
      <c r="F12" s="259"/>
      <c r="G12" s="259"/>
    </row>
    <row r="13" spans="1:7" ht="12.75">
      <c r="A13" s="119"/>
      <c r="C13" s="3"/>
      <c r="D13" s="258" t="s">
        <v>325</v>
      </c>
      <c r="E13" s="259"/>
      <c r="F13" s="259"/>
      <c r="G13" s="259"/>
    </row>
    <row r="14" spans="1:6" s="123" customFormat="1" ht="20.25" customHeight="1">
      <c r="A14" s="260" t="s">
        <v>226</v>
      </c>
      <c r="B14" s="261"/>
      <c r="C14" s="261"/>
      <c r="D14" s="261"/>
      <c r="E14" s="261"/>
      <c r="F14" s="261"/>
    </row>
    <row r="15" spans="1:6" s="123" customFormat="1" ht="14.25">
      <c r="A15" s="124" t="s">
        <v>9</v>
      </c>
      <c r="B15" s="73"/>
      <c r="C15" s="73"/>
      <c r="D15" s="125"/>
      <c r="E15" s="125"/>
      <c r="F15" s="73"/>
    </row>
    <row r="16" spans="1:6" s="123" customFormat="1" ht="38.25" customHeight="1">
      <c r="A16" s="126" t="s">
        <v>118</v>
      </c>
      <c r="B16" s="126" t="s">
        <v>227</v>
      </c>
      <c r="C16" s="126" t="s">
        <v>228</v>
      </c>
      <c r="D16" s="126" t="s">
        <v>229</v>
      </c>
      <c r="E16" s="126" t="s">
        <v>17</v>
      </c>
      <c r="F16" s="126" t="s">
        <v>230</v>
      </c>
    </row>
    <row r="17" spans="1:6" s="123" customFormat="1" ht="16.5" customHeight="1">
      <c r="A17" s="127" t="s">
        <v>125</v>
      </c>
      <c r="B17" s="128">
        <f>SUM(B18:B27)</f>
        <v>249542</v>
      </c>
      <c r="C17" s="128">
        <f>SUM(C18:C27)</f>
        <v>251193</v>
      </c>
      <c r="D17" s="128">
        <f>SUM(D18:D27)</f>
        <v>237419</v>
      </c>
      <c r="E17" s="128">
        <f>SUM(E18:E27)</f>
        <v>261326</v>
      </c>
      <c r="F17" s="129">
        <f aca="true" t="shared" si="0" ref="F17:F37">SUM(E17/$E$336*100)</f>
        <v>9.12874405450572</v>
      </c>
    </row>
    <row r="18" spans="1:6" s="123" customFormat="1" ht="12.75">
      <c r="A18" s="130" t="s">
        <v>231</v>
      </c>
      <c r="B18" s="131">
        <f>'[1]Dome'!D32</f>
        <v>145839</v>
      </c>
      <c r="C18" s="131">
        <f>'[1]Dome'!E32</f>
        <v>145839</v>
      </c>
      <c r="D18" s="131">
        <f>'[1]Dome'!F32</f>
        <v>140473</v>
      </c>
      <c r="E18" s="131">
        <f>'[1]Dome'!G32</f>
        <v>149842</v>
      </c>
      <c r="F18" s="132">
        <f t="shared" si="0"/>
        <v>5.2343405042561635</v>
      </c>
    </row>
    <row r="19" spans="1:6" s="123" customFormat="1" ht="27" customHeight="1">
      <c r="A19" s="130" t="s">
        <v>232</v>
      </c>
      <c r="B19" s="131">
        <f>'[1]Dome'!D40</f>
        <v>38636</v>
      </c>
      <c r="C19" s="131">
        <f>'[1]Dome'!E40</f>
        <v>38636</v>
      </c>
      <c r="D19" s="131">
        <f>'[1]Dome'!F40</f>
        <v>38361</v>
      </c>
      <c r="E19" s="131">
        <f>'[1]Dome'!G40</f>
        <v>40269</v>
      </c>
      <c r="F19" s="132">
        <f t="shared" si="0"/>
        <v>1.4066927681550663</v>
      </c>
    </row>
    <row r="20" spans="1:6" s="123" customFormat="1" ht="12.75">
      <c r="A20" s="130" t="s">
        <v>233</v>
      </c>
      <c r="B20" s="131">
        <f>'[1]Dome'!D44</f>
        <v>2034</v>
      </c>
      <c r="C20" s="131">
        <f>'[1]Dome'!E44</f>
        <v>2433</v>
      </c>
      <c r="D20" s="131">
        <f>'[1]Dome'!F44</f>
        <v>1647</v>
      </c>
      <c r="E20" s="131">
        <f>'[1]Dome'!G44</f>
        <v>1808</v>
      </c>
      <c r="F20" s="132">
        <f t="shared" si="0"/>
        <v>0.0631577770698145</v>
      </c>
    </row>
    <row r="21" spans="1:6" s="123" customFormat="1" ht="17.25" customHeight="1">
      <c r="A21" s="130" t="s">
        <v>234</v>
      </c>
      <c r="B21" s="131">
        <f>'[1]Dome'!D52</f>
        <v>44715</v>
      </c>
      <c r="C21" s="131">
        <f>'[1]Dome'!E52</f>
        <v>45020</v>
      </c>
      <c r="D21" s="131">
        <f>'[1]Dome'!F52</f>
        <v>39834</v>
      </c>
      <c r="E21" s="131">
        <f>'[1]Dome'!G52</f>
        <v>47001</v>
      </c>
      <c r="F21" s="132">
        <f t="shared" si="0"/>
        <v>1.6418576770234241</v>
      </c>
    </row>
    <row r="22" spans="1:6" s="123" customFormat="1" ht="23.25" customHeight="1">
      <c r="A22" s="130" t="s">
        <v>235</v>
      </c>
      <c r="B22" s="131">
        <f>'[1]Dome'!D83</f>
        <v>12000</v>
      </c>
      <c r="C22" s="131">
        <f>'[1]Dome'!E83</f>
        <v>11782</v>
      </c>
      <c r="D22" s="131">
        <f>'[1]Dome'!F83</f>
        <v>9923</v>
      </c>
      <c r="E22" s="131">
        <f>'[1]Dome'!G83</f>
        <v>12883</v>
      </c>
      <c r="F22" s="132">
        <f t="shared" si="0"/>
        <v>0.4500340940212501</v>
      </c>
    </row>
    <row r="23" spans="1:6" s="123" customFormat="1" ht="12.75">
      <c r="A23" s="130" t="s">
        <v>236</v>
      </c>
      <c r="B23" s="131">
        <f>'[1]Dome'!D95</f>
        <v>333</v>
      </c>
      <c r="C23" s="131">
        <f>'[1]Dome'!E95</f>
        <v>333</v>
      </c>
      <c r="D23" s="131">
        <f>'[1]Dome'!F95</f>
        <v>114</v>
      </c>
      <c r="E23" s="131">
        <f>'[1]Dome'!G95</f>
        <v>375</v>
      </c>
      <c r="F23" s="132">
        <f t="shared" si="0"/>
        <v>0.01309964955817502</v>
      </c>
    </row>
    <row r="24" spans="1:6" s="123" customFormat="1" ht="12.75">
      <c r="A24" s="130" t="s">
        <v>237</v>
      </c>
      <c r="B24" s="131">
        <v>0</v>
      </c>
      <c r="C24" s="131">
        <v>0</v>
      </c>
      <c r="D24" s="131">
        <v>0</v>
      </c>
      <c r="E24" s="131">
        <v>0</v>
      </c>
      <c r="F24" s="132">
        <f t="shared" si="0"/>
        <v>0</v>
      </c>
    </row>
    <row r="25" spans="1:8" s="123" customFormat="1" ht="12.75">
      <c r="A25" s="130" t="s">
        <v>238</v>
      </c>
      <c r="B25" s="131">
        <f>'[1]Dome'!D101</f>
        <v>1864</v>
      </c>
      <c r="C25" s="131">
        <f>'[1]Dome'!E101</f>
        <v>2829</v>
      </c>
      <c r="D25" s="131">
        <f>'[1]Dome'!F101</f>
        <v>2829</v>
      </c>
      <c r="E25" s="131">
        <f>'[1]Dome'!H101</f>
        <v>4930</v>
      </c>
      <c r="F25" s="132">
        <f t="shared" si="0"/>
        <v>0.17221672619147427</v>
      </c>
      <c r="H25" s="133"/>
    </row>
    <row r="26" spans="1:6" s="123" customFormat="1" ht="18" customHeight="1">
      <c r="A26" s="130" t="s">
        <v>239</v>
      </c>
      <c r="B26" s="131">
        <f>'[1]Dome'!D106</f>
        <v>4121</v>
      </c>
      <c r="C26" s="131">
        <f>'[1]Dome'!E106</f>
        <v>4321</v>
      </c>
      <c r="D26" s="131">
        <f>'[1]Dome'!F106</f>
        <v>4238</v>
      </c>
      <c r="E26" s="131">
        <f>'[1]Dome'!G106</f>
        <v>4218</v>
      </c>
      <c r="F26" s="132">
        <f t="shared" si="0"/>
        <v>0.14734485823035262</v>
      </c>
    </row>
    <row r="27" spans="1:6" s="123" customFormat="1" ht="14.25" customHeight="1">
      <c r="A27" s="130" t="s">
        <v>240</v>
      </c>
      <c r="B27" s="131">
        <v>0</v>
      </c>
      <c r="C27" s="131">
        <f>'[1]Dome'!E109</f>
        <v>0</v>
      </c>
      <c r="D27" s="131">
        <f>'[1]Dome'!F109</f>
        <v>0</v>
      </c>
      <c r="E27" s="131">
        <f>'[1]Dome'!G109</f>
        <v>0</v>
      </c>
      <c r="F27" s="132">
        <f t="shared" si="0"/>
        <v>0</v>
      </c>
    </row>
    <row r="28" spans="1:6" s="123" customFormat="1" ht="15" customHeight="1">
      <c r="A28" s="127" t="s">
        <v>241</v>
      </c>
      <c r="B28" s="134">
        <f>SUM(B29:B35)</f>
        <v>12152</v>
      </c>
      <c r="C28" s="134">
        <f>SUM(C29:C35)</f>
        <v>12415</v>
      </c>
      <c r="D28" s="134">
        <f>SUM(D29:D35)</f>
        <v>12179</v>
      </c>
      <c r="E28" s="134">
        <f>SUM(E29:E35)</f>
        <v>11686</v>
      </c>
      <c r="F28" s="129">
        <f t="shared" si="0"/>
        <v>0.4082200126315554</v>
      </c>
    </row>
    <row r="29" spans="1:6" s="123" customFormat="1" ht="12.75">
      <c r="A29" s="130" t="s">
        <v>231</v>
      </c>
      <c r="B29" s="131">
        <f>'[1]klientu centrs'!D22</f>
        <v>8220</v>
      </c>
      <c r="C29" s="131">
        <f>'[1]klientu centrs'!E22</f>
        <v>8145</v>
      </c>
      <c r="D29" s="131">
        <f>'[1]klientu centrs'!F22</f>
        <v>7992</v>
      </c>
      <c r="E29" s="131">
        <f>'[1]klientu centrs'!G22</f>
        <v>8500</v>
      </c>
      <c r="F29" s="132">
        <f t="shared" si="0"/>
        <v>0.29692538998530044</v>
      </c>
    </row>
    <row r="30" spans="1:6" s="123" customFormat="1" ht="27" customHeight="1">
      <c r="A30" s="130" t="s">
        <v>232</v>
      </c>
      <c r="B30" s="131">
        <f>'[1]klientu centrs'!D25</f>
        <v>2194</v>
      </c>
      <c r="C30" s="131">
        <f>'[1]klientu centrs'!E25</f>
        <v>2194</v>
      </c>
      <c r="D30" s="131">
        <f>'[1]klientu centrs'!F25</f>
        <v>2139</v>
      </c>
      <c r="E30" s="131">
        <f>'[1]klientu centrs'!G25</f>
        <v>2367</v>
      </c>
      <c r="F30" s="132">
        <f t="shared" si="0"/>
        <v>0.08268498801120072</v>
      </c>
    </row>
    <row r="31" spans="1:6" s="123" customFormat="1" ht="18" customHeight="1">
      <c r="A31" s="130" t="s">
        <v>233</v>
      </c>
      <c r="B31" s="131">
        <f>'[1]klientu centrs'!D29</f>
        <v>30</v>
      </c>
      <c r="C31" s="131">
        <f>'[1]klientu centrs'!E29</f>
        <v>30</v>
      </c>
      <c r="D31" s="131">
        <f>'[1]klientu centrs'!F29</f>
        <v>18</v>
      </c>
      <c r="E31" s="131">
        <f>'[1]klientu centrs'!G29</f>
        <v>34</v>
      </c>
      <c r="F31" s="132">
        <f t="shared" si="0"/>
        <v>0.0011877015599412017</v>
      </c>
    </row>
    <row r="32" spans="1:6" s="123" customFormat="1" ht="12.75">
      <c r="A32" s="130" t="s">
        <v>234</v>
      </c>
      <c r="B32" s="131">
        <f>'[1]klientu centrs'!D35</f>
        <v>575</v>
      </c>
      <c r="C32" s="131">
        <f>'[1]klientu centrs'!E35</f>
        <v>477</v>
      </c>
      <c r="D32" s="131">
        <f>'[1]klientu centrs'!F35</f>
        <v>461</v>
      </c>
      <c r="E32" s="131">
        <f>'[1]klientu centrs'!G35</f>
        <v>33</v>
      </c>
      <c r="F32" s="132">
        <f t="shared" si="0"/>
        <v>0.0011527691611194018</v>
      </c>
    </row>
    <row r="33" spans="1:6" s="123" customFormat="1" ht="22.5" customHeight="1">
      <c r="A33" s="130" t="s">
        <v>235</v>
      </c>
      <c r="B33" s="131">
        <f>'[1]klientu centrs'!D41</f>
        <v>563</v>
      </c>
      <c r="C33" s="131">
        <f>'[1]klientu centrs'!E41</f>
        <v>736</v>
      </c>
      <c r="D33" s="131">
        <f>'[1]klientu centrs'!F41</f>
        <v>736</v>
      </c>
      <c r="E33" s="131">
        <f>'[1]klientu centrs'!G41</f>
        <v>450</v>
      </c>
      <c r="F33" s="132">
        <f t="shared" si="0"/>
        <v>0.015719579469810025</v>
      </c>
    </row>
    <row r="34" spans="1:6" s="123" customFormat="1" ht="12.75">
      <c r="A34" s="130" t="s">
        <v>238</v>
      </c>
      <c r="B34" s="131">
        <f>'[1]klientu centrs'!D48</f>
        <v>0</v>
      </c>
      <c r="C34" s="131">
        <f>'[1]klientu centrs'!E48</f>
        <v>0</v>
      </c>
      <c r="D34" s="131">
        <f>'[1]klientu centrs'!F48</f>
        <v>0</v>
      </c>
      <c r="E34" s="131">
        <f>'[1]klientu centrs'!G48</f>
        <v>0</v>
      </c>
      <c r="F34" s="132">
        <f t="shared" si="0"/>
        <v>0</v>
      </c>
    </row>
    <row r="35" spans="1:6" s="123" customFormat="1" ht="25.5">
      <c r="A35" s="130" t="s">
        <v>242</v>
      </c>
      <c r="B35" s="131">
        <f>'[1]klientu centrs'!D52</f>
        <v>570</v>
      </c>
      <c r="C35" s="131">
        <f>'[1]klientu centrs'!E52</f>
        <v>833</v>
      </c>
      <c r="D35" s="131">
        <f>'[1]klientu centrs'!F52</f>
        <v>833</v>
      </c>
      <c r="E35" s="131">
        <f>'[1]klientu centrs'!G52</f>
        <v>302</v>
      </c>
      <c r="F35" s="132">
        <f t="shared" si="0"/>
        <v>0.010549584444183616</v>
      </c>
    </row>
    <row r="36" spans="1:6" s="123" customFormat="1" ht="12.75">
      <c r="A36" s="127" t="s">
        <v>243</v>
      </c>
      <c r="B36" s="128">
        <f>SUM(B37:B42)</f>
        <v>24</v>
      </c>
      <c r="C36" s="128">
        <f>SUM(C37:C42)</f>
        <v>24</v>
      </c>
      <c r="D36" s="128">
        <f>SUM(D37:D42)</f>
        <v>19</v>
      </c>
      <c r="E36" s="128">
        <f>SUM(E37:E42)</f>
        <v>4249</v>
      </c>
      <c r="F36" s="129">
        <f t="shared" si="0"/>
        <v>0.14842776259382842</v>
      </c>
    </row>
    <row r="37" spans="1:6" s="123" customFormat="1" ht="12.75">
      <c r="A37" s="130" t="s">
        <v>231</v>
      </c>
      <c r="B37" s="131">
        <f>'[1]vēlēšanu komisija'!D16</f>
        <v>0</v>
      </c>
      <c r="C37" s="131">
        <v>0</v>
      </c>
      <c r="D37" s="131">
        <v>0</v>
      </c>
      <c r="E37" s="131">
        <f>'[1]vēlēšanu komisija'!G16</f>
        <v>3191</v>
      </c>
      <c r="F37" s="132">
        <f t="shared" si="0"/>
        <v>0.11146928464036397</v>
      </c>
    </row>
    <row r="38" spans="1:6" s="123" customFormat="1" ht="38.25" customHeight="1">
      <c r="A38" s="126" t="s">
        <v>118</v>
      </c>
      <c r="B38" s="126" t="s">
        <v>227</v>
      </c>
      <c r="C38" s="126" t="s">
        <v>228</v>
      </c>
      <c r="D38" s="126" t="s">
        <v>229</v>
      </c>
      <c r="E38" s="126" t="s">
        <v>17</v>
      </c>
      <c r="F38" s="126" t="s">
        <v>230</v>
      </c>
    </row>
    <row r="39" spans="1:6" s="123" customFormat="1" ht="27" customHeight="1">
      <c r="A39" s="130" t="s">
        <v>232</v>
      </c>
      <c r="B39" s="131">
        <f>'[1]vēlēšanu komisija'!D20</f>
        <v>0</v>
      </c>
      <c r="C39" s="131">
        <v>0</v>
      </c>
      <c r="D39" s="131">
        <v>0</v>
      </c>
      <c r="E39" s="131">
        <f>'[1]vēlēšanu komisija'!G20</f>
        <v>753</v>
      </c>
      <c r="F39" s="132">
        <f aca="true" t="shared" si="1" ref="F39:F72">SUM(E39/$E$336*100)</f>
        <v>0.02630409631281544</v>
      </c>
    </row>
    <row r="40" spans="1:12" s="123" customFormat="1" ht="12.75">
      <c r="A40" s="130" t="s">
        <v>233</v>
      </c>
      <c r="B40" s="131">
        <f>'[1]vēlēšanu komisija'!D22</f>
        <v>24</v>
      </c>
      <c r="C40" s="131">
        <v>24</v>
      </c>
      <c r="D40" s="131">
        <v>19</v>
      </c>
      <c r="E40" s="131">
        <f>'[1]vēlēšanu komisija'!F22</f>
        <v>42</v>
      </c>
      <c r="F40" s="132">
        <f t="shared" si="1"/>
        <v>0.0014671607505156023</v>
      </c>
      <c r="L40" s="135"/>
    </row>
    <row r="41" spans="1:6" s="123" customFormat="1" ht="12.75">
      <c r="A41" s="130" t="s">
        <v>234</v>
      </c>
      <c r="B41" s="131">
        <f>'[1]vēlēšanu komisija'!D25</f>
        <v>0</v>
      </c>
      <c r="C41" s="131">
        <v>0</v>
      </c>
      <c r="D41" s="131">
        <v>0</v>
      </c>
      <c r="E41" s="131">
        <f>'[1]vēlēšanu komisija'!F25</f>
        <v>108</v>
      </c>
      <c r="F41" s="132">
        <f t="shared" si="1"/>
        <v>0.0037726990727544054</v>
      </c>
    </row>
    <row r="42" spans="1:6" s="123" customFormat="1" ht="15" customHeight="1">
      <c r="A42" s="130" t="s">
        <v>235</v>
      </c>
      <c r="B42" s="131">
        <f>'[1]vēlēšanu komisija'!D29</f>
        <v>0</v>
      </c>
      <c r="C42" s="131">
        <v>0</v>
      </c>
      <c r="D42" s="131">
        <v>0</v>
      </c>
      <c r="E42" s="131">
        <f>'[1]vēlēšanu komisija'!G29</f>
        <v>155</v>
      </c>
      <c r="F42" s="132">
        <f t="shared" si="1"/>
        <v>0.005414521817379008</v>
      </c>
    </row>
    <row r="43" spans="1:6" s="123" customFormat="1" ht="14.25" customHeight="1">
      <c r="A43" s="127" t="s">
        <v>128</v>
      </c>
      <c r="B43" s="136">
        <f>SUM(B44)</f>
        <v>5000</v>
      </c>
      <c r="C43" s="136">
        <f>SUM(C44)</f>
        <v>5000</v>
      </c>
      <c r="D43" s="136">
        <f>SUM(D44)</f>
        <v>1961</v>
      </c>
      <c r="E43" s="136">
        <f>SUM(E44)</f>
        <v>2400</v>
      </c>
      <c r="F43" s="129">
        <f t="shared" si="1"/>
        <v>0.08383775717232013</v>
      </c>
    </row>
    <row r="44" spans="1:6" s="123" customFormat="1" ht="15.75" customHeight="1">
      <c r="A44" s="137" t="s">
        <v>244</v>
      </c>
      <c r="B44" s="131">
        <f>'[1]aizņēmumu procenti'!D17</f>
        <v>5000</v>
      </c>
      <c r="C44" s="131">
        <f>'[1]aizņēmumu procenti'!E17</f>
        <v>5000</v>
      </c>
      <c r="D44" s="131">
        <f>'[1]aizņēmumu procenti'!F17</f>
        <v>1961</v>
      </c>
      <c r="E44" s="131">
        <f>'[1]aizņēmumu procenti'!G17</f>
        <v>2400</v>
      </c>
      <c r="F44" s="132">
        <f t="shared" si="1"/>
        <v>0.08383775717232013</v>
      </c>
    </row>
    <row r="45" spans="1:6" s="123" customFormat="1" ht="13.5" customHeight="1">
      <c r="A45" s="127" t="s">
        <v>245</v>
      </c>
      <c r="B45" s="134">
        <f>SUM(B46)</f>
        <v>15300</v>
      </c>
      <c r="C45" s="134">
        <f>SUM(C46)</f>
        <v>5483</v>
      </c>
      <c r="D45" s="134">
        <f>SUM(D46)</f>
        <v>0</v>
      </c>
      <c r="E45" s="134">
        <f>SUM(E46)</f>
        <v>6998</v>
      </c>
      <c r="F45" s="129">
        <f t="shared" si="1"/>
        <v>0.24445692695495677</v>
      </c>
    </row>
    <row r="46" spans="1:6" s="125" customFormat="1" ht="13.5">
      <c r="A46" s="130" t="s">
        <v>234</v>
      </c>
      <c r="B46" s="131">
        <v>15300</v>
      </c>
      <c r="C46" s="131">
        <v>5483</v>
      </c>
      <c r="D46" s="138" t="s">
        <v>130</v>
      </c>
      <c r="E46" s="138">
        <v>6998</v>
      </c>
      <c r="F46" s="132">
        <f t="shared" si="1"/>
        <v>0.24445692695495677</v>
      </c>
    </row>
    <row r="47" spans="1:6" s="123" customFormat="1" ht="15.75" customHeight="1">
      <c r="A47" s="139" t="s">
        <v>132</v>
      </c>
      <c r="B47" s="140">
        <f>SUM(B17,B28,B36,B43,B45)</f>
        <v>282018</v>
      </c>
      <c r="C47" s="140">
        <f>SUM(C17,C28,C36,C43,C45)</f>
        <v>274115</v>
      </c>
      <c r="D47" s="140">
        <f>SUM(D17,D28,D36,D43,D45)</f>
        <v>251578</v>
      </c>
      <c r="E47" s="140">
        <f>SUM(E17,E28,E36,E43,E45)</f>
        <v>286659</v>
      </c>
      <c r="F47" s="129">
        <f t="shared" si="1"/>
        <v>10.013686513858381</v>
      </c>
    </row>
    <row r="48" spans="1:6" s="141" customFormat="1" ht="13.5" customHeight="1">
      <c r="A48" s="127" t="s">
        <v>246</v>
      </c>
      <c r="B48" s="128">
        <f>SUM(B49:B49)</f>
        <v>855</v>
      </c>
      <c r="C48" s="128">
        <f>SUM(C49:C49)</f>
        <v>855</v>
      </c>
      <c r="D48" s="128">
        <f>SUM(D49:D49)</f>
        <v>854</v>
      </c>
      <c r="E48" s="128">
        <f>SUM(E49:E49)</f>
        <v>855</v>
      </c>
      <c r="F48" s="132">
        <f t="shared" si="1"/>
        <v>0.029867200992639044</v>
      </c>
    </row>
    <row r="49" spans="1:6" s="123" customFormat="1" ht="15" customHeight="1">
      <c r="A49" s="130" t="s">
        <v>247</v>
      </c>
      <c r="B49" s="131">
        <f>'[1]lauksaimniecība'!D19</f>
        <v>855</v>
      </c>
      <c r="C49" s="131">
        <f>'[1]lauksaimniecība'!E19</f>
        <v>855</v>
      </c>
      <c r="D49" s="131">
        <f>'[1]lauksaimniecība'!F19</f>
        <v>854</v>
      </c>
      <c r="E49" s="131">
        <f>'[1]lauksaimniecība'!G19</f>
        <v>855</v>
      </c>
      <c r="F49" s="132">
        <f t="shared" si="1"/>
        <v>0.029867200992639044</v>
      </c>
    </row>
    <row r="50" spans="1:6" s="123" customFormat="1" ht="15" customHeight="1">
      <c r="A50" s="127" t="s">
        <v>136</v>
      </c>
      <c r="B50" s="134">
        <f>B51</f>
        <v>0</v>
      </c>
      <c r="C50" s="134">
        <f>C51</f>
        <v>0</v>
      </c>
      <c r="D50" s="134">
        <f>D51</f>
        <v>0</v>
      </c>
      <c r="E50" s="134">
        <f>E51</f>
        <v>1089</v>
      </c>
      <c r="F50" s="132">
        <f t="shared" si="1"/>
        <v>0.03804138231694026</v>
      </c>
    </row>
    <row r="51" spans="1:6" s="123" customFormat="1" ht="15" customHeight="1">
      <c r="A51" s="130" t="s">
        <v>234</v>
      </c>
      <c r="B51" s="131">
        <v>0</v>
      </c>
      <c r="C51" s="131">
        <v>0</v>
      </c>
      <c r="D51" s="131">
        <v>0</v>
      </c>
      <c r="E51" s="131">
        <f>'[1]atbalsts lauksaimniecībai'!E19</f>
        <v>1089</v>
      </c>
      <c r="F51" s="132">
        <f t="shared" si="1"/>
        <v>0.03804138231694026</v>
      </c>
    </row>
    <row r="52" spans="1:6" s="141" customFormat="1" ht="17.25" customHeight="1">
      <c r="A52" s="127" t="s">
        <v>248</v>
      </c>
      <c r="B52" s="128">
        <f>SUM(B53:B54)</f>
        <v>805</v>
      </c>
      <c r="C52" s="128">
        <f>SUM(C53:C54)</f>
        <v>805</v>
      </c>
      <c r="D52" s="128">
        <f>SUM(D53:D54)</f>
        <v>783</v>
      </c>
      <c r="E52" s="128">
        <f>SUM(E53:E54)</f>
        <v>2629</v>
      </c>
      <c r="F52" s="129">
        <f t="shared" si="1"/>
        <v>0.09183727650251235</v>
      </c>
    </row>
    <row r="53" spans="1:6" s="123" customFormat="1" ht="15" customHeight="1">
      <c r="A53" s="130" t="s">
        <v>234</v>
      </c>
      <c r="B53" s="131">
        <f>'[1]siltumapgāde'!D20</f>
        <v>805</v>
      </c>
      <c r="C53" s="131">
        <v>805</v>
      </c>
      <c r="D53" s="131">
        <v>783</v>
      </c>
      <c r="E53" s="131">
        <f>'[1]siltumapgāde'!G20</f>
        <v>1410</v>
      </c>
      <c r="F53" s="132">
        <f t="shared" si="1"/>
        <v>0.049254682338738066</v>
      </c>
    </row>
    <row r="54" spans="1:6" s="123" customFormat="1" ht="15" customHeight="1">
      <c r="A54" s="130" t="s">
        <v>249</v>
      </c>
      <c r="B54" s="131">
        <v>0</v>
      </c>
      <c r="C54" s="131">
        <v>0</v>
      </c>
      <c r="D54" s="131">
        <v>0</v>
      </c>
      <c r="E54" s="131">
        <f>'[1]siltumapgāde'!G23</f>
        <v>1219</v>
      </c>
      <c r="F54" s="132">
        <f t="shared" si="1"/>
        <v>0.04258259416377426</v>
      </c>
    </row>
    <row r="55" spans="1:6" s="123" customFormat="1" ht="15.75" customHeight="1">
      <c r="A55" s="127" t="s">
        <v>250</v>
      </c>
      <c r="B55" s="128">
        <f>SUM(B56:B59)</f>
        <v>4819</v>
      </c>
      <c r="C55" s="128">
        <f>SUM(C56:C59)</f>
        <v>4819</v>
      </c>
      <c r="D55" s="128">
        <f>SUM(D56:D59)</f>
        <v>3910</v>
      </c>
      <c r="E55" s="128">
        <f>SUM(E56:E59)</f>
        <v>4589</v>
      </c>
      <c r="F55" s="129">
        <f t="shared" si="1"/>
        <v>0.16030477819324046</v>
      </c>
    </row>
    <row r="56" spans="1:6" s="123" customFormat="1" ht="14.25" customHeight="1">
      <c r="A56" s="130" t="s">
        <v>231</v>
      </c>
      <c r="B56" s="131">
        <f>'[1]ViesnīcaTilta 5'!D21</f>
        <v>1490</v>
      </c>
      <c r="C56" s="131">
        <f>'[1]ViesnīcaTilta 5'!D21</f>
        <v>1490</v>
      </c>
      <c r="D56" s="131">
        <f>'[1]ViesnīcaTilta 5'!E21</f>
        <v>1486</v>
      </c>
      <c r="E56" s="131">
        <f>'[1]ViesnīcaTilta 5'!G21</f>
        <v>1538</v>
      </c>
      <c r="F56" s="132">
        <f t="shared" si="1"/>
        <v>0.05372602938792848</v>
      </c>
    </row>
    <row r="57" spans="1:6" s="123" customFormat="1" ht="27" customHeight="1">
      <c r="A57" s="130" t="s">
        <v>232</v>
      </c>
      <c r="B57" s="131">
        <f>'[1]ViesnīcaTilta 5'!D24</f>
        <v>394</v>
      </c>
      <c r="C57" s="131">
        <f>'[1]ViesnīcaTilta 5'!D24</f>
        <v>394</v>
      </c>
      <c r="D57" s="131">
        <f>'[1]ViesnīcaTilta 5'!E24</f>
        <v>392</v>
      </c>
      <c r="E57" s="131">
        <f>'[1]ViesnīcaTilta 5'!G24</f>
        <v>406</v>
      </c>
      <c r="F57" s="132">
        <f t="shared" si="1"/>
        <v>0.014182553921650822</v>
      </c>
    </row>
    <row r="58" spans="1:6" s="123" customFormat="1" ht="15.75" customHeight="1">
      <c r="A58" s="130" t="s">
        <v>234</v>
      </c>
      <c r="B58" s="131">
        <f>'[1]ViesnīcaTilta 5'!D28</f>
        <v>1985</v>
      </c>
      <c r="C58" s="131">
        <f>'[1]ViesnīcaTilta 5'!D28</f>
        <v>1985</v>
      </c>
      <c r="D58" s="131">
        <f>'[1]ViesnīcaTilta 5'!E28</f>
        <v>1782</v>
      </c>
      <c r="E58" s="131">
        <f>'[1]ViesnīcaTilta 5'!F28</f>
        <v>1915</v>
      </c>
      <c r="F58" s="132">
        <f t="shared" si="1"/>
        <v>0.06689554374374711</v>
      </c>
    </row>
    <row r="59" spans="1:6" s="123" customFormat="1" ht="26.25" customHeight="1">
      <c r="A59" s="130" t="s">
        <v>235</v>
      </c>
      <c r="B59" s="131">
        <f>'[1]ViesnīcaTilta 5'!D36</f>
        <v>950</v>
      </c>
      <c r="C59" s="131">
        <f>'[1]ViesnīcaTilta 5'!D36</f>
        <v>950</v>
      </c>
      <c r="D59" s="131">
        <f>'[1]ViesnīcaTilta 5'!E36</f>
        <v>250</v>
      </c>
      <c r="E59" s="131">
        <f>'[1]ViesnīcaTilta 5'!G36</f>
        <v>730</v>
      </c>
      <c r="F59" s="132">
        <f t="shared" si="1"/>
        <v>0.025500651139914038</v>
      </c>
    </row>
    <row r="60" spans="1:6" s="123" customFormat="1" ht="12.75">
      <c r="A60" s="142" t="s">
        <v>251</v>
      </c>
      <c r="B60" s="136">
        <f>SUM(B61:B63)</f>
        <v>95618</v>
      </c>
      <c r="C60" s="136">
        <f>SUM(C61:C63)</f>
        <v>149427</v>
      </c>
      <c r="D60" s="136">
        <f>SUM(D61:D63)</f>
        <v>132892</v>
      </c>
      <c r="E60" s="136">
        <f>SUM(E61:E63)</f>
        <v>112557</v>
      </c>
      <c r="F60" s="129">
        <f t="shared" si="1"/>
        <v>3.9318860141853484</v>
      </c>
    </row>
    <row r="61" spans="1:6" s="123" customFormat="1" ht="12.75">
      <c r="A61" s="130" t="s">
        <v>234</v>
      </c>
      <c r="B61" s="131">
        <f>'[1]Transporta būvju uzt. un rem'!D18</f>
        <v>89663</v>
      </c>
      <c r="C61" s="131">
        <f>'[1]Transporta būvju uzt. un rem'!E18</f>
        <v>89663</v>
      </c>
      <c r="D61" s="131">
        <f>'[1]Transporta būvju uzt. un rem'!F18</f>
        <v>77259</v>
      </c>
      <c r="E61" s="131">
        <f>'[1]Transporta būvju uzt. un rem'!H18</f>
        <v>89113</v>
      </c>
      <c r="F61" s="132">
        <f t="shared" si="1"/>
        <v>3.112930856207068</v>
      </c>
    </row>
    <row r="62" spans="1:6" s="123" customFormat="1" ht="27" customHeight="1">
      <c r="A62" s="130" t="s">
        <v>235</v>
      </c>
      <c r="B62" s="131">
        <f>'[1]Transporta būvju uzt. un rem'!D27</f>
        <v>785</v>
      </c>
      <c r="C62" s="131">
        <f>'[1]Transporta būvju uzt. un rem'!E27</f>
        <v>785</v>
      </c>
      <c r="D62" s="131">
        <f>'[1]Transporta būvju uzt. un rem'!F27</f>
        <v>13</v>
      </c>
      <c r="E62" s="131">
        <f>'[1]Transporta būvju uzt. un rem'!H27</f>
        <v>1898</v>
      </c>
      <c r="F62" s="132">
        <f t="shared" si="1"/>
        <v>0.0663016929637765</v>
      </c>
    </row>
    <row r="63" spans="1:6" s="123" customFormat="1" ht="12.75">
      <c r="A63" s="130" t="s">
        <v>249</v>
      </c>
      <c r="B63" s="131">
        <f>'[1]Transporta būvju uzt. un rem'!D31</f>
        <v>5170</v>
      </c>
      <c r="C63" s="131">
        <f>'[1]Transporta būvju uzt. un rem'!E31</f>
        <v>58979</v>
      </c>
      <c r="D63" s="131">
        <f>'[1]Transporta būvju uzt. un rem'!F31</f>
        <v>55620</v>
      </c>
      <c r="E63" s="131">
        <f>'[1]Transporta būvju uzt. un rem'!H31</f>
        <v>21546</v>
      </c>
      <c r="F63" s="132">
        <f t="shared" si="1"/>
        <v>0.7526534650145039</v>
      </c>
    </row>
    <row r="64" spans="1:6" s="123" customFormat="1" ht="16.5" customHeight="1">
      <c r="A64" s="127" t="s">
        <v>252</v>
      </c>
      <c r="B64" s="128">
        <f>SUM(B65:B65)</f>
        <v>119</v>
      </c>
      <c r="C64" s="128">
        <f>SUM(C65:C65)</f>
        <v>119</v>
      </c>
      <c r="D64" s="128">
        <f>SUM(D65:D65)</f>
        <v>114</v>
      </c>
      <c r="E64" s="128">
        <f>SUM(E65:E65)</f>
        <v>120</v>
      </c>
      <c r="F64" s="129">
        <f t="shared" si="1"/>
        <v>0.0041918878586160065</v>
      </c>
    </row>
    <row r="65" spans="1:6" s="123" customFormat="1" ht="16.5" customHeight="1">
      <c r="A65" s="130" t="s">
        <v>234</v>
      </c>
      <c r="B65" s="143">
        <f>'[1]publiskais internets'!D22</f>
        <v>119</v>
      </c>
      <c r="C65" s="143">
        <f>'[1]publiskais internets'!E22</f>
        <v>119</v>
      </c>
      <c r="D65" s="143">
        <f>'[1]publiskais internets'!F22</f>
        <v>114</v>
      </c>
      <c r="E65" s="143">
        <f>'[1]publiskais internets'!G22</f>
        <v>120</v>
      </c>
      <c r="F65" s="132">
        <f t="shared" si="1"/>
        <v>0.0041918878586160065</v>
      </c>
    </row>
    <row r="66" spans="1:6" s="123" customFormat="1" ht="15.75" customHeight="1">
      <c r="A66" s="127" t="s">
        <v>139</v>
      </c>
      <c r="B66" s="128">
        <f>SUM(B67:B74)</f>
        <v>19134</v>
      </c>
      <c r="C66" s="128">
        <f>SUM(C67:C74)</f>
        <v>19634</v>
      </c>
      <c r="D66" s="128">
        <f>SUM(D67:D74)</f>
        <v>18442</v>
      </c>
      <c r="E66" s="128">
        <f>SUM(E67:E74)</f>
        <v>28760</v>
      </c>
      <c r="F66" s="129">
        <f t="shared" si="1"/>
        <v>1.0046557901149695</v>
      </c>
    </row>
    <row r="67" spans="1:6" s="123" customFormat="1" ht="14.25" customHeight="1">
      <c r="A67" s="130" t="s">
        <v>231</v>
      </c>
      <c r="B67" s="131">
        <f>'[1]tūrisma un kultūrv.mant.centrs'!D22</f>
        <v>8230</v>
      </c>
      <c r="C67" s="131">
        <f>'[1]tūrisma un kultūrv.mant.centrs'!E22</f>
        <v>8230</v>
      </c>
      <c r="D67" s="131">
        <f>'[1]tūrisma un kultūrv.mant.centrs'!F22</f>
        <v>9205</v>
      </c>
      <c r="E67" s="131">
        <f>'[1]tūrisma un kultūrv.mant.centrs'!H22</f>
        <v>10195</v>
      </c>
      <c r="F67" s="132">
        <f t="shared" si="1"/>
        <v>0.3561358059882515</v>
      </c>
    </row>
    <row r="68" spans="1:6" s="123" customFormat="1" ht="27" customHeight="1">
      <c r="A68" s="130" t="s">
        <v>232</v>
      </c>
      <c r="B68" s="131">
        <f>'[1]tūrisma un kultūrv.mant.centrs'!D26</f>
        <v>2201</v>
      </c>
      <c r="C68" s="131">
        <f>'[1]tūrisma un kultūrv.mant.centrs'!E26</f>
        <v>2201</v>
      </c>
      <c r="D68" s="131">
        <f>'[1]tūrisma un kultūrv.mant.centrs'!F26</f>
        <v>2425</v>
      </c>
      <c r="E68" s="131">
        <f>'[1]tūrisma un kultūrv.mant.centrs'!H26</f>
        <v>3093</v>
      </c>
      <c r="F68" s="132">
        <f t="shared" si="1"/>
        <v>0.10804590955582757</v>
      </c>
    </row>
    <row r="69" spans="1:6" s="123" customFormat="1" ht="14.25" customHeight="1">
      <c r="A69" s="130" t="s">
        <v>233</v>
      </c>
      <c r="B69" s="131">
        <f>'[1]tūrisma un kultūrv.mant.centrs'!D31</f>
        <v>278</v>
      </c>
      <c r="C69" s="131">
        <f>'[1]tūrisma un kultūrv.mant.centrs'!E31</f>
        <v>278</v>
      </c>
      <c r="D69" s="131">
        <f>'[1]tūrisma un kultūrv.mant.centrs'!F31</f>
        <v>66</v>
      </c>
      <c r="E69" s="131">
        <f>'[1]tūrisma un kultūrv.mant.centrs'!H31</f>
        <v>458</v>
      </c>
      <c r="F69" s="132">
        <f t="shared" si="1"/>
        <v>0.015999038660384424</v>
      </c>
    </row>
    <row r="70" spans="1:6" s="123" customFormat="1" ht="14.25" customHeight="1">
      <c r="A70" s="130" t="s">
        <v>234</v>
      </c>
      <c r="B70" s="131">
        <f>'[1]tūrisma un kultūrv.mant.centrs'!D36</f>
        <v>2415</v>
      </c>
      <c r="C70" s="131">
        <f>'[1]tūrisma un kultūrv.mant.centrs'!E36</f>
        <v>2915</v>
      </c>
      <c r="D70" s="131">
        <f>'[1]tūrisma un kultūrv.mant.centrs'!F36</f>
        <v>2381</v>
      </c>
      <c r="E70" s="131">
        <f>'[1]tūrisma un kultūrv.mant.centrs'!H36</f>
        <v>4066</v>
      </c>
      <c r="F70" s="132">
        <f t="shared" si="1"/>
        <v>0.142035133609439</v>
      </c>
    </row>
    <row r="71" spans="1:6" s="123" customFormat="1" ht="23.25" customHeight="1">
      <c r="A71" s="130" t="s">
        <v>235</v>
      </c>
      <c r="B71" s="131">
        <f>'[1]tūrisma un kultūrv.mant.centrs'!D55</f>
        <v>6010</v>
      </c>
      <c r="C71" s="131">
        <f>'[1]tūrisma un kultūrv.mant.centrs'!E55</f>
        <v>6010</v>
      </c>
      <c r="D71" s="131">
        <f>'[1]tūrisma un kultūrv.mant.centrs'!F55</f>
        <v>4365</v>
      </c>
      <c r="E71" s="131">
        <f>'[1]tūrisma un kultūrv.mant.centrs'!H55</f>
        <v>10062</v>
      </c>
      <c r="F71" s="132">
        <f t="shared" si="1"/>
        <v>0.35148979694495214</v>
      </c>
    </row>
    <row r="72" spans="1:6" s="123" customFormat="1" ht="14.25" customHeight="1">
      <c r="A72" s="130" t="s">
        <v>237</v>
      </c>
      <c r="B72" s="131">
        <f>'[1]tūrisma un kultūrv.mant.centrs'!D64</f>
        <v>0</v>
      </c>
      <c r="C72" s="131">
        <f>'[1]tūrisma un kultūrv.mant.centrs'!E64</f>
        <v>0</v>
      </c>
      <c r="D72" s="131">
        <f>'[1]tūrisma un kultūrv.mant.centrs'!F64</f>
        <v>0</v>
      </c>
      <c r="E72" s="131">
        <f>'[1]tūrisma un kultūrv.mant.centrs'!H64</f>
        <v>0</v>
      </c>
      <c r="F72" s="132">
        <f t="shared" si="1"/>
        <v>0</v>
      </c>
    </row>
    <row r="73" spans="1:6" s="123" customFormat="1" ht="38.25" customHeight="1">
      <c r="A73" s="126" t="s">
        <v>118</v>
      </c>
      <c r="B73" s="126" t="s">
        <v>227</v>
      </c>
      <c r="C73" s="126" t="s">
        <v>228</v>
      </c>
      <c r="D73" s="126" t="s">
        <v>229</v>
      </c>
      <c r="E73" s="126" t="s">
        <v>17</v>
      </c>
      <c r="F73" s="126" t="s">
        <v>230</v>
      </c>
    </row>
    <row r="74" spans="1:6" s="123" customFormat="1" ht="14.25" customHeight="1">
      <c r="A74" s="130" t="s">
        <v>249</v>
      </c>
      <c r="B74" s="131">
        <f>'[1]tūrisma un kultūrv.mant.centrs'!D66</f>
        <v>0</v>
      </c>
      <c r="C74" s="131">
        <f>'[1]tūrisma un kultūrv.mant.centrs'!E66</f>
        <v>0</v>
      </c>
      <c r="D74" s="131">
        <f>'[1]tūrisma un kultūrv.mant.centrs'!F66</f>
        <v>0</v>
      </c>
      <c r="E74" s="131">
        <f>'[1]tūrisma un kultūrv.mant.centrs'!H67</f>
        <v>886</v>
      </c>
      <c r="F74" s="132">
        <f aca="true" t="shared" si="2" ref="F74:F104">SUM(E74/$E$336*100)</f>
        <v>0.030950105356114848</v>
      </c>
    </row>
    <row r="75" spans="1:6" s="123" customFormat="1" ht="13.5" customHeight="1">
      <c r="A75" s="127" t="s">
        <v>134</v>
      </c>
      <c r="B75" s="128">
        <f>SUM(B76:B78)</f>
        <v>13442</v>
      </c>
      <c r="C75" s="128">
        <f>SUM(C76:C78)</f>
        <v>17613</v>
      </c>
      <c r="D75" s="128">
        <f>SUM(D76:D78)</f>
        <v>17605</v>
      </c>
      <c r="E75" s="128">
        <f>SUM(E76:E78)</f>
        <v>22200</v>
      </c>
      <c r="F75" s="129">
        <f t="shared" si="2"/>
        <v>0.7754992538439612</v>
      </c>
    </row>
    <row r="76" spans="1:6" s="123" customFormat="1" ht="13.5" customHeight="1">
      <c r="A76" s="130" t="s">
        <v>231</v>
      </c>
      <c r="B76" s="131">
        <f>'[1]nodarbinātība'!D22</f>
        <v>1409</v>
      </c>
      <c r="C76" s="131">
        <v>2297</v>
      </c>
      <c r="D76" s="131">
        <v>2289</v>
      </c>
      <c r="E76" s="131">
        <f>'[1]nodarbinātība'!H22</f>
        <v>2829</v>
      </c>
      <c r="F76" s="132">
        <f t="shared" si="2"/>
        <v>0.09882375626687236</v>
      </c>
    </row>
    <row r="77" spans="1:6" s="123" customFormat="1" ht="25.5" customHeight="1">
      <c r="A77" s="130" t="s">
        <v>232</v>
      </c>
      <c r="B77" s="131">
        <v>0</v>
      </c>
      <c r="C77" s="131">
        <v>209</v>
      </c>
      <c r="D77" s="131">
        <v>209</v>
      </c>
      <c r="E77" s="131">
        <f>'[1]nodarbinātība'!H24</f>
        <v>321</v>
      </c>
      <c r="F77" s="132">
        <f t="shared" si="2"/>
        <v>0.011213300021797818</v>
      </c>
    </row>
    <row r="78" spans="1:6" s="123" customFormat="1" ht="13.5" customHeight="1">
      <c r="A78" s="130" t="s">
        <v>239</v>
      </c>
      <c r="B78" s="131">
        <f>'[1]nodarbinātība'!D26</f>
        <v>12033</v>
      </c>
      <c r="C78" s="131">
        <f>'[1]nodarbinātība'!E26</f>
        <v>15107</v>
      </c>
      <c r="D78" s="131">
        <f>'[1]nodarbinātība'!F26+1</f>
        <v>15107</v>
      </c>
      <c r="E78" s="131">
        <f>'[1]nodarbinātība'!G26</f>
        <v>19050</v>
      </c>
      <c r="F78" s="132">
        <f t="shared" si="2"/>
        <v>0.665462197555291</v>
      </c>
    </row>
    <row r="79" spans="1:6" s="123" customFormat="1" ht="18.75" customHeight="1">
      <c r="A79" s="127" t="s">
        <v>253</v>
      </c>
      <c r="B79" s="144">
        <f>SUM(B80:B83)</f>
        <v>1475</v>
      </c>
      <c r="C79" s="144">
        <f>SUM(C80:C83)</f>
        <v>1590</v>
      </c>
      <c r="D79" s="144">
        <f>SUM(D80:D83)</f>
        <v>1517</v>
      </c>
      <c r="E79" s="144">
        <f>SUM(E80:E83)</f>
        <v>1464</v>
      </c>
      <c r="F79" s="129">
        <f t="shared" si="2"/>
        <v>0.051141031875115275</v>
      </c>
    </row>
    <row r="80" spans="1:6" s="123" customFormat="1" ht="13.5" customHeight="1">
      <c r="A80" s="130" t="s">
        <v>231</v>
      </c>
      <c r="B80" s="131">
        <f>'[1]Atbalsts amatniekiem'!D20</f>
        <v>0</v>
      </c>
      <c r="C80" s="131">
        <f>'[1]Atbalsts amatniekiem'!E20</f>
        <v>44</v>
      </c>
      <c r="D80" s="131">
        <f>'[1]Atbalsts amatniekiem'!F20</f>
        <v>44</v>
      </c>
      <c r="E80" s="131">
        <f>'[1]Atbalsts amatniekiem'!G20</f>
        <v>0</v>
      </c>
      <c r="F80" s="132">
        <f t="shared" si="2"/>
        <v>0</v>
      </c>
    </row>
    <row r="81" spans="1:6" s="123" customFormat="1" ht="25.5" customHeight="1">
      <c r="A81" s="130" t="s">
        <v>232</v>
      </c>
      <c r="B81" s="131">
        <f>'[1]Atbalsts amatniekiem'!D22</f>
        <v>0</v>
      </c>
      <c r="C81" s="131">
        <f>'[1]Atbalsts amatniekiem'!E22</f>
        <v>9</v>
      </c>
      <c r="D81" s="131">
        <f>'[1]Atbalsts amatniekiem'!F22</f>
        <v>9</v>
      </c>
      <c r="E81" s="131">
        <f>'[1]Atbalsts amatniekiem'!G22</f>
        <v>0</v>
      </c>
      <c r="F81" s="132">
        <f t="shared" si="2"/>
        <v>0</v>
      </c>
    </row>
    <row r="82" spans="1:6" s="123" customFormat="1" ht="13.5" customHeight="1">
      <c r="A82" s="130" t="s">
        <v>234</v>
      </c>
      <c r="B82" s="131">
        <f>'[1]Atbalsts amatniekiem'!D24</f>
        <v>1475</v>
      </c>
      <c r="C82" s="131">
        <f>'[1]Atbalsts amatniekiem'!E24</f>
        <v>1475</v>
      </c>
      <c r="D82" s="131">
        <f>'[1]Atbalsts amatniekiem'!F24</f>
        <v>1402</v>
      </c>
      <c r="E82" s="131">
        <f>'[1]Atbalsts amatniekiem'!G24</f>
        <v>1439</v>
      </c>
      <c r="F82" s="132">
        <f t="shared" si="2"/>
        <v>0.05026772190457028</v>
      </c>
    </row>
    <row r="83" spans="1:6" s="123" customFormat="1" ht="24.75" customHeight="1">
      <c r="A83" s="130" t="s">
        <v>235</v>
      </c>
      <c r="B83" s="131">
        <f>'[1]Atbalsts amatniekiem'!D30</f>
        <v>0</v>
      </c>
      <c r="C83" s="131">
        <f>'[1]Atbalsts amatniekiem'!E30</f>
        <v>62</v>
      </c>
      <c r="D83" s="131">
        <f>'[1]Atbalsts amatniekiem'!F30</f>
        <v>62</v>
      </c>
      <c r="E83" s="131">
        <f>'[1]Atbalsts amatniekiem'!G30</f>
        <v>25</v>
      </c>
      <c r="F83" s="132">
        <f t="shared" si="2"/>
        <v>0.0008733099705450013</v>
      </c>
    </row>
    <row r="84" spans="1:6" s="123" customFormat="1" ht="14.25" customHeight="1">
      <c r="A84" s="127" t="s">
        <v>142</v>
      </c>
      <c r="B84" s="134">
        <f>SUM(B85)</f>
        <v>0</v>
      </c>
      <c r="C84" s="134">
        <f>SUM(C85)</f>
        <v>0</v>
      </c>
      <c r="D84" s="134">
        <f>SUM(D85)</f>
        <v>0</v>
      </c>
      <c r="E84" s="134">
        <f>SUM(E85)</f>
        <v>8611</v>
      </c>
      <c r="F84" s="129">
        <f t="shared" si="2"/>
        <v>0.3008028862545203</v>
      </c>
    </row>
    <row r="85" spans="1:6" s="123" customFormat="1" ht="14.25" customHeight="1">
      <c r="A85" s="130" t="s">
        <v>254</v>
      </c>
      <c r="B85" s="131">
        <f>'[1]Atbalsts uzņēmējdarbībai'!D15</f>
        <v>0</v>
      </c>
      <c r="C85" s="131">
        <f>'[1]Atbalsts uzņēmējdarbībai'!E15</f>
        <v>0</v>
      </c>
      <c r="D85" s="131">
        <f>'[1]Atbalsts uzņēmējdarbībai'!F15</f>
        <v>0</v>
      </c>
      <c r="E85" s="131">
        <f>'[1]Atbalsts uzņēmējdarbībai'!H15</f>
        <v>8611</v>
      </c>
      <c r="F85" s="132">
        <f t="shared" si="2"/>
        <v>0.3008028862545203</v>
      </c>
    </row>
    <row r="86" spans="1:6" s="123" customFormat="1" ht="17.25" customHeight="1">
      <c r="A86" s="139" t="s">
        <v>143</v>
      </c>
      <c r="B86" s="145">
        <f>SUM(B48,B50,B52,B55,B60,B64,B66,B75,B79,B84)</f>
        <v>136267</v>
      </c>
      <c r="C86" s="145">
        <f>SUM(C48,C50,C52,C55,C60,C64,C66,C75,C79,C84)</f>
        <v>194862</v>
      </c>
      <c r="D86" s="145">
        <f>SUM(D48,D50,D52,D55,D60,D64,D66,D75,D79,D84)</f>
        <v>176117</v>
      </c>
      <c r="E86" s="145">
        <f>SUM(E48,E50,E52,E55,E60,E64,E66,E75,E79,E84)</f>
        <v>182874</v>
      </c>
      <c r="F86" s="129">
        <f t="shared" si="2"/>
        <v>6.3882275021378625</v>
      </c>
    </row>
    <row r="87" spans="1:6" s="123" customFormat="1" ht="15" customHeight="1">
      <c r="A87" s="127" t="s">
        <v>144</v>
      </c>
      <c r="B87" s="144">
        <f>SUM(B88:B92)</f>
        <v>5010</v>
      </c>
      <c r="C87" s="144">
        <f>SUM(C88:C92)</f>
        <v>5273</v>
      </c>
      <c r="D87" s="144">
        <f>SUM(D88:D92)</f>
        <v>3421</v>
      </c>
      <c r="E87" s="144">
        <f>SUM(E88:E92)</f>
        <v>9723</v>
      </c>
      <c r="F87" s="132">
        <f t="shared" si="2"/>
        <v>0.3396477137443619</v>
      </c>
    </row>
    <row r="88" spans="1:6" s="123" customFormat="1" ht="15" customHeight="1">
      <c r="A88" s="130" t="s">
        <v>231</v>
      </c>
      <c r="B88" s="146">
        <f>'[1]mājokļu uzturēšana'!D19</f>
        <v>0</v>
      </c>
      <c r="C88" s="146">
        <f>'[1]mājokļu uzturēšana'!E19</f>
        <v>115</v>
      </c>
      <c r="D88" s="146">
        <f>'[1]mājokļu uzturēšana'!F19</f>
        <v>115</v>
      </c>
      <c r="E88" s="146">
        <f>'[1]mājokļu uzturēšana'!H19</f>
        <v>155</v>
      </c>
      <c r="F88" s="132">
        <f t="shared" si="2"/>
        <v>0.005414521817379008</v>
      </c>
    </row>
    <row r="89" spans="1:10" s="123" customFormat="1" ht="26.25" customHeight="1">
      <c r="A89" s="130" t="s">
        <v>232</v>
      </c>
      <c r="B89" s="146">
        <f>'[1]mājokļu uzturēšana'!D21</f>
        <v>0</v>
      </c>
      <c r="C89" s="146">
        <f>'[1]mājokļu uzturēšana'!E21</f>
        <v>23</v>
      </c>
      <c r="D89" s="146">
        <f>'[1]mājokļu uzturēšana'!F21</f>
        <v>23</v>
      </c>
      <c r="E89" s="146">
        <f>'[1]mājokļu uzturēšana'!H21</f>
        <v>47</v>
      </c>
      <c r="F89" s="132">
        <f t="shared" si="2"/>
        <v>0.0016418227446246025</v>
      </c>
      <c r="J89" s="112"/>
    </row>
    <row r="90" spans="1:6" s="123" customFormat="1" ht="15" customHeight="1">
      <c r="A90" s="130" t="s">
        <v>234</v>
      </c>
      <c r="B90" s="131">
        <f>'[1]mājokļu uzturēšana'!D23</f>
        <v>2010</v>
      </c>
      <c r="C90" s="131">
        <f>'[1]mājokļu uzturēšana'!E23</f>
        <v>2323</v>
      </c>
      <c r="D90" s="131">
        <f>'[1]mājokļu uzturēšana'!F23</f>
        <v>2323</v>
      </c>
      <c r="E90" s="131">
        <f>'[1]mājokļu uzturēšana'!H23</f>
        <v>2551</v>
      </c>
      <c r="F90" s="132">
        <f t="shared" si="2"/>
        <v>0.08911254939441193</v>
      </c>
    </row>
    <row r="91" spans="1:6" s="123" customFormat="1" ht="24.75" customHeight="1">
      <c r="A91" s="130" t="s">
        <v>235</v>
      </c>
      <c r="B91" s="131">
        <f>'[1]mājokļu uzturēšana'!D28</f>
        <v>3000</v>
      </c>
      <c r="C91" s="131">
        <f>'[1]mājokļu uzturēšana'!E28</f>
        <v>2357</v>
      </c>
      <c r="D91" s="131">
        <f>'[1]mājokļu uzturēšana'!F28</f>
        <v>505</v>
      </c>
      <c r="E91" s="131">
        <f>'[1]mājokļu uzturēšana'!H28</f>
        <v>1717</v>
      </c>
      <c r="F91" s="132">
        <f t="shared" si="2"/>
        <v>0.05997892877703069</v>
      </c>
    </row>
    <row r="92" spans="1:6" s="123" customFormat="1" ht="15.75" customHeight="1">
      <c r="A92" s="130" t="s">
        <v>249</v>
      </c>
      <c r="B92" s="131">
        <f>'[1]mājokļu uzturēšana'!D33</f>
        <v>0</v>
      </c>
      <c r="C92" s="131">
        <f>'[1]mājokļu uzturēšana'!E33</f>
        <v>455</v>
      </c>
      <c r="D92" s="131">
        <f>'[1]mājokļu uzturēšana'!F33</f>
        <v>455</v>
      </c>
      <c r="E92" s="131">
        <f>'[1]mājokļu uzturēšana'!H33</f>
        <v>5253</v>
      </c>
      <c r="F92" s="132">
        <f t="shared" si="2"/>
        <v>0.18349989101091566</v>
      </c>
    </row>
    <row r="93" spans="1:6" s="123" customFormat="1" ht="15.75" customHeight="1">
      <c r="A93" s="127" t="s">
        <v>145</v>
      </c>
      <c r="B93" s="128">
        <f>SUM(B94:B94)</f>
        <v>0</v>
      </c>
      <c r="C93" s="128">
        <f>SUM(C94:C94)</f>
        <v>0</v>
      </c>
      <c r="D93" s="128">
        <f>SUM(D94:D94)</f>
        <v>0</v>
      </c>
      <c r="E93" s="128">
        <f>SUM(E94:E94)</f>
        <v>0</v>
      </c>
      <c r="F93" s="132">
        <f t="shared" si="2"/>
        <v>0</v>
      </c>
    </row>
    <row r="94" spans="1:6" s="147" customFormat="1" ht="15.75" customHeight="1">
      <c r="A94" s="86" t="s">
        <v>234</v>
      </c>
      <c r="B94" s="131">
        <v>0</v>
      </c>
      <c r="C94" s="131">
        <v>0</v>
      </c>
      <c r="D94" s="143">
        <v>0</v>
      </c>
      <c r="E94" s="143">
        <v>0</v>
      </c>
      <c r="F94" s="132">
        <f t="shared" si="2"/>
        <v>0</v>
      </c>
    </row>
    <row r="95" spans="1:6" s="123" customFormat="1" ht="15" customHeight="1">
      <c r="A95" s="127" t="s">
        <v>146</v>
      </c>
      <c r="B95" s="148">
        <f>SUM(B96:B103)</f>
        <v>108265</v>
      </c>
      <c r="C95" s="148">
        <f>SUM(C96:C103)</f>
        <v>108265</v>
      </c>
      <c r="D95" s="148">
        <f>SUM(D96:D103)</f>
        <v>60958</v>
      </c>
      <c r="E95" s="148">
        <f>SUM(E96:E103)</f>
        <v>213195</v>
      </c>
      <c r="F95" s="129">
        <f t="shared" si="2"/>
        <v>7.447412766813661</v>
      </c>
    </row>
    <row r="96" spans="1:6" s="123" customFormat="1" ht="15.75" customHeight="1">
      <c r="A96" s="130" t="s">
        <v>231</v>
      </c>
      <c r="B96" s="131">
        <f>'[1]teritorijas uzturēšana'!D19</f>
        <v>18485</v>
      </c>
      <c r="C96" s="131">
        <f>'[1]teritorijas uzturēšana'!E19</f>
        <v>18938</v>
      </c>
      <c r="D96" s="131">
        <f>'[1]teritorijas uzturēšana'!F19</f>
        <v>18938</v>
      </c>
      <c r="E96" s="131">
        <f>'[1]teritorijas uzturēšana'!H19</f>
        <v>21127</v>
      </c>
      <c r="F96" s="132">
        <f t="shared" si="2"/>
        <v>0.7380167899081697</v>
      </c>
    </row>
    <row r="97" spans="1:6" s="123" customFormat="1" ht="27" customHeight="1">
      <c r="A97" s="130" t="s">
        <v>232</v>
      </c>
      <c r="B97" s="131">
        <f>'[1]teritorijas uzturēšana'!D23</f>
        <v>4961</v>
      </c>
      <c r="C97" s="131">
        <f>'[1]teritorijas uzturēšana'!E23</f>
        <v>5856</v>
      </c>
      <c r="D97" s="131">
        <f>'[1]teritorijas uzturēšana'!F23</f>
        <v>5856</v>
      </c>
      <c r="E97" s="131">
        <f>'[1]teritorijas uzturēšana'!G23</f>
        <v>6432</v>
      </c>
      <c r="F97" s="132">
        <f t="shared" si="2"/>
        <v>0.22468518922181793</v>
      </c>
    </row>
    <row r="98" spans="1:6" s="123" customFormat="1" ht="14.25" customHeight="1">
      <c r="A98" s="130" t="s">
        <v>233</v>
      </c>
      <c r="B98" s="131">
        <f>'[1]teritorijas uzturēšana'!D28</f>
        <v>204</v>
      </c>
      <c r="C98" s="131">
        <f>'[1]teritorijas uzturēšana'!E28</f>
        <v>204</v>
      </c>
      <c r="D98" s="131">
        <f>'[1]teritorijas uzturēšana'!F28</f>
        <v>12</v>
      </c>
      <c r="E98" s="131">
        <f>'[1]teritorijas uzturēšana'!G28</f>
        <v>197</v>
      </c>
      <c r="F98" s="132">
        <f t="shared" si="2"/>
        <v>0.00688168256789461</v>
      </c>
    </row>
    <row r="99" spans="1:6" s="123" customFormat="1" ht="14.25" customHeight="1">
      <c r="A99" s="130" t="s">
        <v>234</v>
      </c>
      <c r="B99" s="131">
        <f>'[1]teritorijas uzturēšana'!D32</f>
        <v>62285</v>
      </c>
      <c r="C99" s="131">
        <f>'[1]teritorijas uzturēšana'!E32</f>
        <v>60277</v>
      </c>
      <c r="D99" s="131">
        <f>'[1]teritorijas uzturēšana'!F32</f>
        <v>19300</v>
      </c>
      <c r="E99" s="131">
        <f>'[1]teritorijas uzturēšana'!H32</f>
        <v>54649</v>
      </c>
      <c r="F99" s="132">
        <f t="shared" si="2"/>
        <v>1.909020663212551</v>
      </c>
    </row>
    <row r="100" spans="1:6" s="123" customFormat="1" ht="27.75" customHeight="1">
      <c r="A100" s="130" t="s">
        <v>235</v>
      </c>
      <c r="B100" s="131">
        <f>'[1]teritorijas uzturēšana'!D51</f>
        <v>12925</v>
      </c>
      <c r="C100" s="131">
        <f>'[1]teritorijas uzturēšana'!E51</f>
        <v>12925</v>
      </c>
      <c r="D100" s="131">
        <f>'[1]teritorijas uzturēšana'!F51</f>
        <v>11501</v>
      </c>
      <c r="E100" s="131">
        <f>'[1]teritorijas uzturēšana'!G51</f>
        <v>16899</v>
      </c>
      <c r="F100" s="132">
        <f t="shared" si="2"/>
        <v>0.5903226076895991</v>
      </c>
    </row>
    <row r="101" spans="1:6" s="123" customFormat="1" ht="12.75">
      <c r="A101" s="130" t="s">
        <v>236</v>
      </c>
      <c r="B101" s="131">
        <f>'[1]teritorijas uzturēšana'!D61</f>
        <v>105</v>
      </c>
      <c r="C101" s="131">
        <f>'[1]teritorijas uzturēšana'!E61</f>
        <v>765</v>
      </c>
      <c r="D101" s="131">
        <f>'[1]teritorijas uzturēšana'!F61</f>
        <v>765</v>
      </c>
      <c r="E101" s="131">
        <f>'[1]teritorijas uzturēšana'!G61</f>
        <v>765</v>
      </c>
      <c r="F101" s="132">
        <f t="shared" si="2"/>
        <v>0.02672328509867704</v>
      </c>
    </row>
    <row r="102" spans="1:6" s="123" customFormat="1" ht="12.75">
      <c r="A102" s="130" t="s">
        <v>249</v>
      </c>
      <c r="B102" s="131">
        <f>'[1]teritorijas uzturēšana'!D63</f>
        <v>9210</v>
      </c>
      <c r="C102" s="131">
        <f>'[1]teritorijas uzturēšana'!E63</f>
        <v>9210</v>
      </c>
      <c r="D102" s="131">
        <f>'[1]teritorijas uzturēšana'!F63</f>
        <v>4586</v>
      </c>
      <c r="E102" s="131">
        <f>'[1]teritorijas uzturēšana'!H63</f>
        <v>113036</v>
      </c>
      <c r="F102" s="132">
        <f t="shared" si="2"/>
        <v>3.9486186332209905</v>
      </c>
    </row>
    <row r="103" spans="1:6" s="123" customFormat="1" ht="12.75">
      <c r="A103" s="130" t="s">
        <v>239</v>
      </c>
      <c r="B103" s="131">
        <f>'[1]teritorijas uzturēšana'!D72</f>
        <v>90</v>
      </c>
      <c r="C103" s="131">
        <f>'[1]teritorijas uzturēšana'!E72</f>
        <v>90</v>
      </c>
      <c r="D103" s="131">
        <f>'[1]teritorijas uzturēšana'!F72</f>
        <v>0</v>
      </c>
      <c r="E103" s="131">
        <f>'[1]teritorijas uzturēšana'!G72</f>
        <v>90</v>
      </c>
      <c r="F103" s="132">
        <f t="shared" si="2"/>
        <v>0.0031439158939620044</v>
      </c>
    </row>
    <row r="104" spans="1:6" s="123" customFormat="1" ht="15" customHeight="1">
      <c r="A104" s="127" t="s">
        <v>255</v>
      </c>
      <c r="B104" s="128">
        <f>SUM(B106:B107)</f>
        <v>525</v>
      </c>
      <c r="C104" s="128">
        <f>SUM(C106:C107)</f>
        <v>525</v>
      </c>
      <c r="D104" s="128">
        <f>SUM(D106:D107)</f>
        <v>501</v>
      </c>
      <c r="E104" s="128">
        <f>SUM(E106:E107)</f>
        <v>775</v>
      </c>
      <c r="F104" s="132">
        <f t="shared" si="2"/>
        <v>0.027072609086895037</v>
      </c>
    </row>
    <row r="105" spans="1:6" s="123" customFormat="1" ht="38.25" customHeight="1">
      <c r="A105" s="126" t="s">
        <v>118</v>
      </c>
      <c r="B105" s="126" t="s">
        <v>227</v>
      </c>
      <c r="C105" s="126" t="s">
        <v>228</v>
      </c>
      <c r="D105" s="126" t="s">
        <v>229</v>
      </c>
      <c r="E105" s="126" t="s">
        <v>17</v>
      </c>
      <c r="F105" s="126" t="s">
        <v>230</v>
      </c>
    </row>
    <row r="106" spans="1:6" s="123" customFormat="1" ht="15" customHeight="1">
      <c r="A106" s="130" t="s">
        <v>234</v>
      </c>
      <c r="B106" s="131">
        <f>'[1]Ūdensapgāde'!D18</f>
        <v>525</v>
      </c>
      <c r="C106" s="131">
        <f>'[1]Ūdensapgāde'!E18</f>
        <v>525</v>
      </c>
      <c r="D106" s="131">
        <f>'[1]Ūdensapgāde'!F18</f>
        <v>501</v>
      </c>
      <c r="E106" s="131">
        <f>'[1]Ūdensapgāde'!G18</f>
        <v>775</v>
      </c>
      <c r="F106" s="132">
        <f aca="true" t="shared" si="3" ref="F106:F137">SUM(E106/$E$336*100)</f>
        <v>0.027072609086895037</v>
      </c>
    </row>
    <row r="107" spans="1:6" s="123" customFormat="1" ht="15" customHeight="1">
      <c r="A107" s="130" t="s">
        <v>249</v>
      </c>
      <c r="B107" s="131">
        <f>'[1]Ūdensapgāde'!D20</f>
        <v>0</v>
      </c>
      <c r="C107" s="131">
        <f>'[1]Ūdensapgāde'!E20</f>
        <v>0</v>
      </c>
      <c r="D107" s="131">
        <f>'[1]Ūdensapgāde'!F20</f>
        <v>0</v>
      </c>
      <c r="E107" s="131">
        <f>'[1]Ūdensapgāde'!G20</f>
        <v>0</v>
      </c>
      <c r="F107" s="132">
        <f t="shared" si="3"/>
        <v>0</v>
      </c>
    </row>
    <row r="108" spans="1:6" s="123" customFormat="1" ht="17.25" customHeight="1">
      <c r="A108" s="142" t="s">
        <v>256</v>
      </c>
      <c r="B108" s="136">
        <f>SUM(B109:B113)</f>
        <v>18141</v>
      </c>
      <c r="C108" s="136">
        <f>SUM(C109:C113)</f>
        <v>18141</v>
      </c>
      <c r="D108" s="136">
        <f>SUM(D109:D113)</f>
        <v>10614</v>
      </c>
      <c r="E108" s="136">
        <f>SUM(E109:E113)</f>
        <v>19759</v>
      </c>
      <c r="F108" s="129">
        <f t="shared" si="3"/>
        <v>0.6902292683199472</v>
      </c>
    </row>
    <row r="109" spans="1:6" s="123" customFormat="1" ht="17.25" customHeight="1">
      <c r="A109" s="130" t="s">
        <v>231</v>
      </c>
      <c r="B109" s="131">
        <f>'[1]ielu apgaismošana'!D19</f>
        <v>150</v>
      </c>
      <c r="C109" s="131">
        <f>'[1]ielu apgaismošana'!E19</f>
        <v>150</v>
      </c>
      <c r="D109" s="131">
        <f>'[1]ielu apgaismošana'!F19</f>
        <v>100</v>
      </c>
      <c r="E109" s="131">
        <f>'[1]ielu apgaismošana'!H19</f>
        <v>95</v>
      </c>
      <c r="F109" s="132">
        <f t="shared" si="3"/>
        <v>0.0033185778880710053</v>
      </c>
    </row>
    <row r="110" spans="1:6" s="123" customFormat="1" ht="26.25" customHeight="1">
      <c r="A110" s="130" t="s">
        <v>232</v>
      </c>
      <c r="B110" s="131">
        <f>'[1]ielu apgaismošana'!D21</f>
        <v>35</v>
      </c>
      <c r="C110" s="131">
        <f>'[1]ielu apgaismošana'!E21</f>
        <v>35</v>
      </c>
      <c r="D110" s="131">
        <f>'[1]ielu apgaismošana'!F21</f>
        <v>24</v>
      </c>
      <c r="E110" s="131">
        <f>'[1]ielu apgaismošana'!G21</f>
        <v>35</v>
      </c>
      <c r="F110" s="132">
        <f t="shared" si="3"/>
        <v>0.0012226339587630018</v>
      </c>
    </row>
    <row r="111" spans="1:6" s="123" customFormat="1" ht="15" customHeight="1">
      <c r="A111" s="130" t="s">
        <v>234</v>
      </c>
      <c r="B111" s="131">
        <f>'[1]ielu apgaismošana'!D23</f>
        <v>820</v>
      </c>
      <c r="C111" s="131">
        <f>'[1]ielu apgaismošana'!E23</f>
        <v>820</v>
      </c>
      <c r="D111" s="131">
        <f>'[1]ielu apgaismošana'!F23</f>
        <v>310</v>
      </c>
      <c r="E111" s="131">
        <f>'[1]ielu apgaismošana'!H23</f>
        <v>565</v>
      </c>
      <c r="F111" s="132">
        <f t="shared" si="3"/>
        <v>0.019736805334317032</v>
      </c>
    </row>
    <row r="112" spans="1:6" s="123" customFormat="1" ht="18" customHeight="1">
      <c r="A112" s="130" t="s">
        <v>235</v>
      </c>
      <c r="B112" s="131">
        <f>'[1]ielu apgaismošana'!D29</f>
        <v>130</v>
      </c>
      <c r="C112" s="131">
        <f>'[1]ielu apgaismošana'!E29</f>
        <v>130</v>
      </c>
      <c r="D112" s="131">
        <f>'[1]ielu apgaismošana'!F29</f>
        <v>71</v>
      </c>
      <c r="E112" s="131">
        <f>'[1]ielu apgaismošana'!H29</f>
        <v>796</v>
      </c>
      <c r="F112" s="132">
        <f t="shared" si="3"/>
        <v>0.027806189462152842</v>
      </c>
    </row>
    <row r="113" spans="1:6" s="123" customFormat="1" ht="15.75" customHeight="1">
      <c r="A113" s="130" t="s">
        <v>249</v>
      </c>
      <c r="B113" s="131">
        <f>'[1]ielu apgaismošana'!D32</f>
        <v>17006</v>
      </c>
      <c r="C113" s="131">
        <f>'[1]ielu apgaismošana'!E32</f>
        <v>17006</v>
      </c>
      <c r="D113" s="131">
        <f>'[1]ielu apgaismošana'!F32</f>
        <v>10109</v>
      </c>
      <c r="E113" s="131">
        <f>'[1]ielu apgaismošana'!H32</f>
        <v>18268</v>
      </c>
      <c r="F113" s="132">
        <f t="shared" si="3"/>
        <v>0.6381450616766433</v>
      </c>
    </row>
    <row r="114" spans="1:6" s="123" customFormat="1" ht="15.75" customHeight="1">
      <c r="A114" s="127" t="s">
        <v>149</v>
      </c>
      <c r="B114" s="128">
        <f>SUM(B115:B119)</f>
        <v>38138</v>
      </c>
      <c r="C114" s="128">
        <f>SUM(C115:C119)</f>
        <v>38138</v>
      </c>
      <c r="D114" s="128">
        <f>SUM(D115:D119)</f>
        <v>32558</v>
      </c>
      <c r="E114" s="128">
        <f>SUM(E115:E119)</f>
        <v>37083</v>
      </c>
      <c r="F114" s="129">
        <f t="shared" si="3"/>
        <v>1.2953981455088113</v>
      </c>
    </row>
    <row r="115" spans="1:6" s="123" customFormat="1" ht="15.75" customHeight="1">
      <c r="A115" s="149" t="s">
        <v>231</v>
      </c>
      <c r="B115" s="131">
        <f>'[1]ēku apsaimniekošana'!D22</f>
        <v>18465</v>
      </c>
      <c r="C115" s="131">
        <f>'[1]ēku apsaimniekošana'!E22</f>
        <v>18798</v>
      </c>
      <c r="D115" s="131">
        <f>'[1]ēku apsaimniekošana'!F22</f>
        <v>18716</v>
      </c>
      <c r="E115" s="131">
        <f>'[1]ēku apsaimniekošana'!G22</f>
        <v>18690</v>
      </c>
      <c r="F115" s="132">
        <f t="shared" si="3"/>
        <v>0.652886533979443</v>
      </c>
    </row>
    <row r="116" spans="1:6" s="123" customFormat="1" ht="25.5" customHeight="1">
      <c r="A116" s="130" t="s">
        <v>232</v>
      </c>
      <c r="B116" s="131">
        <f>'[1]ēku apsaimniekošana'!D28</f>
        <v>4820</v>
      </c>
      <c r="C116" s="131">
        <f>'[1]ēku apsaimniekošana'!E28</f>
        <v>4914</v>
      </c>
      <c r="D116" s="131">
        <f>'[1]ēku apsaimniekošana'!F28</f>
        <v>4914</v>
      </c>
      <c r="E116" s="131">
        <f>'[1]ēku apsaimniekošana'!G28</f>
        <v>4942</v>
      </c>
      <c r="F116" s="132">
        <f t="shared" si="3"/>
        <v>0.17263591497733585</v>
      </c>
    </row>
    <row r="117" spans="1:6" s="123" customFormat="1" ht="15.75" customHeight="1">
      <c r="A117" s="130" t="s">
        <v>234</v>
      </c>
      <c r="B117" s="131">
        <f>'[1]ēku apsaimniekošana'!D33</f>
        <v>8533</v>
      </c>
      <c r="C117" s="131">
        <f>'[1]ēku apsaimniekošana'!E33</f>
        <v>8533</v>
      </c>
      <c r="D117" s="131">
        <f>'[1]ēku apsaimniekošana'!F33</f>
        <v>4596</v>
      </c>
      <c r="E117" s="131">
        <f>'[1]ēku apsaimniekošana'!G33</f>
        <v>8091</v>
      </c>
      <c r="F117" s="132">
        <f t="shared" si="3"/>
        <v>0.28263803886718425</v>
      </c>
    </row>
    <row r="118" spans="1:6" s="123" customFormat="1" ht="25.5" customHeight="1">
      <c r="A118" s="130" t="s">
        <v>235</v>
      </c>
      <c r="B118" s="131">
        <f>'[1]ēku apsaimniekošana'!D50</f>
        <v>4130</v>
      </c>
      <c r="C118" s="131">
        <f>'[1]ēku apsaimniekošana'!E50</f>
        <v>3703</v>
      </c>
      <c r="D118" s="131">
        <f>'[1]ēku apsaimniekošana'!F50</f>
        <v>2730</v>
      </c>
      <c r="E118" s="131">
        <f>'[1]ēku apsaimniekošana'!G50</f>
        <v>3132</v>
      </c>
      <c r="F118" s="132">
        <f t="shared" si="3"/>
        <v>0.10940827310987776</v>
      </c>
    </row>
    <row r="119" spans="1:6" s="123" customFormat="1" ht="12" customHeight="1">
      <c r="A119" s="130" t="s">
        <v>249</v>
      </c>
      <c r="B119" s="131">
        <f>'[1]ēku apsaimniekošana'!D58</f>
        <v>2190</v>
      </c>
      <c r="C119" s="131">
        <f>'[1]ēku apsaimniekošana'!E58</f>
        <v>2190</v>
      </c>
      <c r="D119" s="131">
        <f>'[1]ēku apsaimniekošana'!F58</f>
        <v>1602</v>
      </c>
      <c r="E119" s="131">
        <f>'[1]ēku apsaimniekošana'!H58</f>
        <v>2228</v>
      </c>
      <c r="F119" s="132">
        <f t="shared" si="3"/>
        <v>0.07782938457497052</v>
      </c>
    </row>
    <row r="120" spans="1:6" s="123" customFormat="1" ht="19.5" customHeight="1">
      <c r="A120" s="139" t="s">
        <v>150</v>
      </c>
      <c r="B120" s="150">
        <f>SUM(B87,B93,B95,B104,B108,B114)</f>
        <v>170079</v>
      </c>
      <c r="C120" s="150">
        <f>SUM(C87,C93,C95,C104,C108,C114)</f>
        <v>170342</v>
      </c>
      <c r="D120" s="150">
        <f>SUM(D87,D93,D95,D104,D108,D114)</f>
        <v>108052</v>
      </c>
      <c r="E120" s="150">
        <f>SUM(E87,E93,E95,E104,E108,E114)</f>
        <v>280535</v>
      </c>
      <c r="F120" s="129">
        <f t="shared" si="3"/>
        <v>9.799760503473678</v>
      </c>
    </row>
    <row r="121" spans="1:6" s="123" customFormat="1" ht="12.75">
      <c r="A121" s="127" t="s">
        <v>151</v>
      </c>
      <c r="B121" s="128">
        <f>SUM(B122:B129)</f>
        <v>31402</v>
      </c>
      <c r="C121" s="128">
        <f>SUM(C122:C129)</f>
        <v>32204</v>
      </c>
      <c r="D121" s="128">
        <f>SUM(D122:D129)</f>
        <v>23981</v>
      </c>
      <c r="E121" s="128">
        <f>SUM(E122:E129)</f>
        <v>23930</v>
      </c>
      <c r="F121" s="132">
        <f t="shared" si="3"/>
        <v>0.8359323038056752</v>
      </c>
    </row>
    <row r="122" spans="1:6" s="123" customFormat="1" ht="12.75">
      <c r="A122" s="130" t="s">
        <v>231</v>
      </c>
      <c r="B122" s="131">
        <f>'[1]ambulance '!D34</f>
        <v>17561</v>
      </c>
      <c r="C122" s="131">
        <f>'[1]ambulance '!E34</f>
        <v>18210</v>
      </c>
      <c r="D122" s="131">
        <f>'[1]ambulance '!F34</f>
        <v>13442</v>
      </c>
      <c r="E122" s="131">
        <f>'[1]ambulance '!G34</f>
        <v>12820</v>
      </c>
      <c r="F122" s="132">
        <f t="shared" si="3"/>
        <v>0.44783335289547666</v>
      </c>
    </row>
    <row r="123" spans="1:6" s="123" customFormat="1" ht="28.5" customHeight="1">
      <c r="A123" s="130" t="s">
        <v>232</v>
      </c>
      <c r="B123" s="131">
        <f>'[1]ambulance '!D39</f>
        <v>4682</v>
      </c>
      <c r="C123" s="131">
        <f>'[1]ambulance '!E39</f>
        <v>4835</v>
      </c>
      <c r="D123" s="131">
        <f>'[1]ambulance '!F39</f>
        <v>3713</v>
      </c>
      <c r="E123" s="131">
        <f>'[1]ambulance '!G39</f>
        <v>3514</v>
      </c>
      <c r="F123" s="132">
        <f t="shared" si="3"/>
        <v>0.12275244945980539</v>
      </c>
    </row>
    <row r="124" spans="1:6" s="123" customFormat="1" ht="12.75">
      <c r="A124" s="130" t="s">
        <v>233</v>
      </c>
      <c r="B124" s="131">
        <f>'[1]ambulance '!D43</f>
        <v>511</v>
      </c>
      <c r="C124" s="131">
        <f>'[1]ambulance '!E43</f>
        <v>511</v>
      </c>
      <c r="D124" s="131">
        <f>'[1]ambulance '!F43</f>
        <v>384</v>
      </c>
      <c r="E124" s="131">
        <f>'[1]ambulance '!G43</f>
        <v>136</v>
      </c>
      <c r="F124" s="132">
        <f t="shared" si="3"/>
        <v>0.004750806239764807</v>
      </c>
    </row>
    <row r="125" spans="1:6" s="123" customFormat="1" ht="12.75">
      <c r="A125" s="130" t="s">
        <v>234</v>
      </c>
      <c r="B125" s="131">
        <f>'[1]ambulance '!D47</f>
        <v>5062</v>
      </c>
      <c r="C125" s="131">
        <f>'[1]ambulance '!E47</f>
        <v>5062</v>
      </c>
      <c r="D125" s="131">
        <f>'[1]ambulance '!F47</f>
        <v>3888</v>
      </c>
      <c r="E125" s="131">
        <f>'[1]ambulance '!G47</f>
        <v>4208</v>
      </c>
      <c r="F125" s="132">
        <f t="shared" si="3"/>
        <v>0.14699553424213463</v>
      </c>
    </row>
    <row r="126" spans="1:6" s="123" customFormat="1" ht="26.25" customHeight="1">
      <c r="A126" s="130" t="s">
        <v>235</v>
      </c>
      <c r="B126" s="131">
        <f>'[1]ambulance '!D59</f>
        <v>2966</v>
      </c>
      <c r="C126" s="131">
        <f>'[1]ambulance '!E59</f>
        <v>2838</v>
      </c>
      <c r="D126" s="131">
        <f>'[1]ambulance '!F59</f>
        <v>1806</v>
      </c>
      <c r="E126" s="131">
        <f>'[1]ambulance '!G59</f>
        <v>2337</v>
      </c>
      <c r="F126" s="132">
        <f t="shared" si="3"/>
        <v>0.08163701604654673</v>
      </c>
    </row>
    <row r="127" spans="1:6" s="123" customFormat="1" ht="12.75">
      <c r="A127" s="130" t="s">
        <v>257</v>
      </c>
      <c r="B127" s="131">
        <f>'[1]ambulance '!D69</f>
        <v>0</v>
      </c>
      <c r="C127" s="131">
        <f>'[1]ambulance '!E69</f>
        <v>0</v>
      </c>
      <c r="D127" s="131">
        <f>'[1]ambulance '!F69</f>
        <v>0</v>
      </c>
      <c r="E127" s="131">
        <f>'[1]ambulance '!G69</f>
        <v>0</v>
      </c>
      <c r="F127" s="132">
        <f t="shared" si="3"/>
        <v>0</v>
      </c>
    </row>
    <row r="128" spans="1:6" s="123" customFormat="1" ht="12.75">
      <c r="A128" s="130" t="s">
        <v>249</v>
      </c>
      <c r="B128" s="131">
        <f>'[1]ambulance '!D71</f>
        <v>620</v>
      </c>
      <c r="C128" s="131">
        <f>'[1]ambulance '!E71</f>
        <v>748</v>
      </c>
      <c r="D128" s="131">
        <f>'[1]ambulance '!F71</f>
        <v>748</v>
      </c>
      <c r="E128" s="131">
        <f>'[1]ambulance '!G71</f>
        <v>540</v>
      </c>
      <c r="F128" s="132">
        <f t="shared" si="3"/>
        <v>0.018863495363772027</v>
      </c>
    </row>
    <row r="129" spans="1:6" s="123" customFormat="1" ht="12.75">
      <c r="A129" s="130" t="s">
        <v>258</v>
      </c>
      <c r="B129" s="131">
        <f>'[1]ambulance '!D74</f>
        <v>0</v>
      </c>
      <c r="C129" s="131">
        <f>'[1]ambulance '!E74</f>
        <v>0</v>
      </c>
      <c r="D129" s="131">
        <f>'[1]ambulance '!F74</f>
        <v>0</v>
      </c>
      <c r="E129" s="131">
        <f>'[1]ambulance '!G74</f>
        <v>375</v>
      </c>
      <c r="F129" s="132">
        <f t="shared" si="3"/>
        <v>0.01309964955817502</v>
      </c>
    </row>
    <row r="130" spans="1:6" s="123" customFormat="1" ht="14.25">
      <c r="A130" s="127" t="s">
        <v>259</v>
      </c>
      <c r="B130" s="150">
        <f>SUM(B131:B135)</f>
        <v>2577</v>
      </c>
      <c r="C130" s="150">
        <f>SUM(C131:C135)</f>
        <v>2577</v>
      </c>
      <c r="D130" s="150">
        <f>SUM(D131:D135)</f>
        <v>2362</v>
      </c>
      <c r="E130" s="150">
        <f>SUM(E131:E135)</f>
        <v>2682</v>
      </c>
      <c r="F130" s="129">
        <f t="shared" si="3"/>
        <v>0.09368869364006774</v>
      </c>
    </row>
    <row r="131" spans="1:6" s="123" customFormat="1" ht="12.75">
      <c r="A131" s="130" t="s">
        <v>231</v>
      </c>
      <c r="B131" s="131">
        <f>'[1]Meirānu feldšerp.'!D22</f>
        <v>1385</v>
      </c>
      <c r="C131" s="131">
        <f>'[1]Meirānu feldšerp.'!E22</f>
        <v>1385</v>
      </c>
      <c r="D131" s="131">
        <f>'[1]Meirānu feldšerp.'!F22</f>
        <v>1292</v>
      </c>
      <c r="E131" s="131">
        <f>'[1]Meirānu feldšerp.'!G22</f>
        <v>1420</v>
      </c>
      <c r="F131" s="132">
        <f t="shared" si="3"/>
        <v>0.04960400632695607</v>
      </c>
    </row>
    <row r="132" spans="1:6" s="151" customFormat="1" ht="25.5" customHeight="1">
      <c r="A132" s="130" t="s">
        <v>232</v>
      </c>
      <c r="B132" s="131">
        <f>'[1]Meirānu feldšerp.'!D25</f>
        <v>370</v>
      </c>
      <c r="C132" s="131">
        <f>'[1]Meirānu feldšerp.'!E25</f>
        <v>370</v>
      </c>
      <c r="D132" s="131">
        <f>'[1]Meirānu feldšerp.'!F25</f>
        <v>355</v>
      </c>
      <c r="E132" s="131">
        <f>'[1]Meirānu feldšerp.'!G25</f>
        <v>380</v>
      </c>
      <c r="F132" s="132">
        <f t="shared" si="3"/>
        <v>0.013274311552284021</v>
      </c>
    </row>
    <row r="133" spans="1:6" s="151" customFormat="1" ht="12.75">
      <c r="A133" s="130" t="s">
        <v>233</v>
      </c>
      <c r="B133" s="131">
        <f>'[1]Meirānu feldšerp.'!D28</f>
        <v>119</v>
      </c>
      <c r="C133" s="131">
        <f>'[1]Meirānu feldšerp.'!E28</f>
        <v>119</v>
      </c>
      <c r="D133" s="131">
        <f>'[1]Meirānu feldšerp.'!F28</f>
        <v>75</v>
      </c>
      <c r="E133" s="131">
        <f>'[1]Meirānu feldšerp.'!G28</f>
        <v>135</v>
      </c>
      <c r="F133" s="132">
        <f t="shared" si="3"/>
        <v>0.004715873840943007</v>
      </c>
    </row>
    <row r="134" spans="1:6" s="151" customFormat="1" ht="12.75">
      <c r="A134" s="130" t="s">
        <v>234</v>
      </c>
      <c r="B134" s="131">
        <f>'[1]Meirānu feldšerp.'!D32</f>
        <v>508</v>
      </c>
      <c r="C134" s="131">
        <f>'[1]Meirānu feldšerp.'!E32</f>
        <v>508</v>
      </c>
      <c r="D134" s="131">
        <f>'[1]Meirānu feldšerp.'!F32</f>
        <v>455</v>
      </c>
      <c r="E134" s="131">
        <f>'[1]Meirānu feldšerp.'!G32</f>
        <v>487</v>
      </c>
      <c r="F134" s="132">
        <f t="shared" si="3"/>
        <v>0.017012078226216625</v>
      </c>
    </row>
    <row r="135" spans="1:6" s="151" customFormat="1" ht="24.75" customHeight="1">
      <c r="A135" s="130" t="s">
        <v>235</v>
      </c>
      <c r="B135" s="131">
        <f>'[1]Meirānu feldšerp.'!D38</f>
        <v>195</v>
      </c>
      <c r="C135" s="131">
        <f>'[1]Meirānu feldšerp.'!E38</f>
        <v>195</v>
      </c>
      <c r="D135" s="131">
        <f>'[1]Meirānu feldšerp.'!F38</f>
        <v>185</v>
      </c>
      <c r="E135" s="131">
        <f>'[1]Meirānu feldšerp.'!G38</f>
        <v>260</v>
      </c>
      <c r="F135" s="132">
        <f t="shared" si="3"/>
        <v>0.009082423693668015</v>
      </c>
    </row>
    <row r="136" spans="1:6" s="151" customFormat="1" ht="14.25">
      <c r="A136" s="139" t="s">
        <v>153</v>
      </c>
      <c r="B136" s="150">
        <f>SUM(,B121,B130)</f>
        <v>33979</v>
      </c>
      <c r="C136" s="150">
        <f>SUM(,C121,C130)</f>
        <v>34781</v>
      </c>
      <c r="D136" s="150">
        <f>SUM(,D121,D130)</f>
        <v>26343</v>
      </c>
      <c r="E136" s="150">
        <f>SUM(,E121,E130)</f>
        <v>26612</v>
      </c>
      <c r="F136" s="152">
        <f t="shared" si="3"/>
        <v>0.9296209974457429</v>
      </c>
    </row>
    <row r="137" spans="1:6" s="151" customFormat="1" ht="12.75">
      <c r="A137" s="142" t="s">
        <v>260</v>
      </c>
      <c r="B137" s="136">
        <f>SUM(B139:B145)</f>
        <v>49984</v>
      </c>
      <c r="C137" s="136">
        <f>SUM(C139:C145)</f>
        <v>49984</v>
      </c>
      <c r="D137" s="136">
        <f>SUM(D139:D145)</f>
        <v>45489</v>
      </c>
      <c r="E137" s="136">
        <f>SUM(E139:E145)</f>
        <v>48866</v>
      </c>
      <c r="F137" s="129">
        <f t="shared" si="3"/>
        <v>1.7070066008260814</v>
      </c>
    </row>
    <row r="138" spans="1:6" s="123" customFormat="1" ht="38.25" customHeight="1">
      <c r="A138" s="126" t="s">
        <v>118</v>
      </c>
      <c r="B138" s="126" t="s">
        <v>227</v>
      </c>
      <c r="C138" s="126" t="s">
        <v>228</v>
      </c>
      <c r="D138" s="126" t="s">
        <v>229</v>
      </c>
      <c r="E138" s="126" t="s">
        <v>17</v>
      </c>
      <c r="F138" s="126" t="s">
        <v>230</v>
      </c>
    </row>
    <row r="139" spans="1:6" s="151" customFormat="1" ht="15" customHeight="1">
      <c r="A139" s="130" t="s">
        <v>231</v>
      </c>
      <c r="B139" s="131">
        <f>'[1]Lubānas b-ka'!D24</f>
        <v>23250</v>
      </c>
      <c r="C139" s="131">
        <f>'[1]Lubānas b-ka'!E24</f>
        <v>23409</v>
      </c>
      <c r="D139" s="131">
        <f>'[1]Lubānas b-ka'!F24</f>
        <v>23410</v>
      </c>
      <c r="E139" s="131">
        <f>'[1]Lubānas b-ka'!G24</f>
        <v>24440</v>
      </c>
      <c r="F139" s="132">
        <f aca="true" t="shared" si="4" ref="F139:F169">SUM(E139/$E$336*100)</f>
        <v>0.8537478272047933</v>
      </c>
    </row>
    <row r="140" spans="1:6" s="141" customFormat="1" ht="25.5" customHeight="1">
      <c r="A140" s="130" t="s">
        <v>232</v>
      </c>
      <c r="B140" s="131">
        <f>'[1]Lubānas b-ka'!D28</f>
        <v>6135</v>
      </c>
      <c r="C140" s="131">
        <f>'[1]Lubānas b-ka'!E28</f>
        <v>6135</v>
      </c>
      <c r="D140" s="131">
        <f>'[1]Lubānas b-ka'!F28</f>
        <v>6010</v>
      </c>
      <c r="E140" s="131">
        <f>'[1]Lubānas b-ka'!G28</f>
        <v>6583</v>
      </c>
      <c r="F140" s="132">
        <f t="shared" si="4"/>
        <v>0.22995998144390975</v>
      </c>
    </row>
    <row r="141" spans="1:6" s="141" customFormat="1" ht="14.25" customHeight="1">
      <c r="A141" s="130" t="s">
        <v>233</v>
      </c>
      <c r="B141" s="131">
        <f>'[1]Lubānas b-ka'!D33</f>
        <v>123</v>
      </c>
      <c r="C141" s="131">
        <f>'[1]Lubānas b-ka'!E33</f>
        <v>123</v>
      </c>
      <c r="D141" s="131">
        <f>'[1]Lubānas b-ka'!F33</f>
        <v>91</v>
      </c>
      <c r="E141" s="131">
        <f>'[1]Lubānas b-ka'!H33</f>
        <v>172</v>
      </c>
      <c r="F141" s="132">
        <f t="shared" si="4"/>
        <v>0.006008372597349609</v>
      </c>
    </row>
    <row r="142" spans="1:6" s="141" customFormat="1" ht="13.5" customHeight="1">
      <c r="A142" s="130" t="s">
        <v>234</v>
      </c>
      <c r="B142" s="131">
        <f>'[1]Lubānas b-ka'!D37</f>
        <v>10730</v>
      </c>
      <c r="C142" s="131">
        <f>'[1]Lubānas b-ka'!E37</f>
        <v>10291</v>
      </c>
      <c r="D142" s="131">
        <f>'[1]Lubānas b-ka'!F37</f>
        <v>6176</v>
      </c>
      <c r="E142" s="131">
        <f>'[1]Lubānas b-ka'!G37</f>
        <v>7383</v>
      </c>
      <c r="F142" s="132">
        <f t="shared" si="4"/>
        <v>0.25790590050134976</v>
      </c>
    </row>
    <row r="143" spans="1:6" s="141" customFormat="1" ht="24.75" customHeight="1">
      <c r="A143" s="130" t="s">
        <v>235</v>
      </c>
      <c r="B143" s="131">
        <f>'[1]Lubānas b-ka'!D59</f>
        <v>1946</v>
      </c>
      <c r="C143" s="131">
        <f>'[1]Lubānas b-ka'!E59</f>
        <v>2673</v>
      </c>
      <c r="D143" s="131">
        <f>'[1]Lubānas b-ka'!F59</f>
        <v>2673</v>
      </c>
      <c r="E143" s="131">
        <f>'[1]Lubānas b-ka'!H59</f>
        <v>4488</v>
      </c>
      <c r="F143" s="132">
        <f t="shared" si="4"/>
        <v>0.15677660591223863</v>
      </c>
    </row>
    <row r="144" spans="1:6" s="141" customFormat="1" ht="16.5" customHeight="1">
      <c r="A144" s="130" t="s">
        <v>261</v>
      </c>
      <c r="B144" s="131">
        <f>'[1]Lubānas b-ka'!D69</f>
        <v>1500</v>
      </c>
      <c r="C144" s="131">
        <f>'[1]Lubānas b-ka'!E69</f>
        <v>1500</v>
      </c>
      <c r="D144" s="131">
        <f>'[1]Lubānas b-ka'!F69</f>
        <v>1481</v>
      </c>
      <c r="E144" s="131">
        <f>'[1]Lubānas b-ka'!G69</f>
        <v>1500</v>
      </c>
      <c r="F144" s="132">
        <f t="shared" si="4"/>
        <v>0.05239859823270008</v>
      </c>
    </row>
    <row r="145" spans="1:6" s="141" customFormat="1" ht="15" customHeight="1">
      <c r="A145" s="130" t="s">
        <v>249</v>
      </c>
      <c r="B145" s="131">
        <f>'[1]Lubānas b-ka'!D71</f>
        <v>6300</v>
      </c>
      <c r="C145" s="131">
        <f>'[1]Lubānas b-ka'!E71</f>
        <v>5853</v>
      </c>
      <c r="D145" s="131">
        <f>'[1]Lubānas b-ka'!F71</f>
        <v>5648</v>
      </c>
      <c r="E145" s="131">
        <f>'[1]Lubānas b-ka'!G71</f>
        <v>4300</v>
      </c>
      <c r="F145" s="132">
        <f t="shared" si="4"/>
        <v>0.1502093149337402</v>
      </c>
    </row>
    <row r="146" spans="1:6" s="141" customFormat="1" ht="17.25" customHeight="1">
      <c r="A146" s="142" t="s">
        <v>155</v>
      </c>
      <c r="B146" s="136">
        <f>SUM(B147:B153)</f>
        <v>8468</v>
      </c>
      <c r="C146" s="136">
        <f>SUM(C147:C153)</f>
        <v>8468</v>
      </c>
      <c r="D146" s="136">
        <f>SUM(D147:D153)</f>
        <v>8057</v>
      </c>
      <c r="E146" s="136">
        <f>SUM(E147:E153)</f>
        <v>8832</v>
      </c>
      <c r="F146" s="129">
        <f t="shared" si="4"/>
        <v>0.3085229463941381</v>
      </c>
    </row>
    <row r="147" spans="1:6" s="147" customFormat="1" ht="14.25" customHeight="1">
      <c r="A147" s="130" t="s">
        <v>231</v>
      </c>
      <c r="B147" s="131">
        <f>'[1]Meirānu b-ka'!C25</f>
        <v>3510</v>
      </c>
      <c r="C147" s="131">
        <f>'[1]Meirānu b-ka'!D25</f>
        <v>3575</v>
      </c>
      <c r="D147" s="131">
        <f>'[1]Meirānu b-ka'!E25</f>
        <v>3575</v>
      </c>
      <c r="E147" s="131">
        <f>'[1]Meirānu b-ka'!G25</f>
        <v>3685</v>
      </c>
      <c r="F147" s="132">
        <f t="shared" si="4"/>
        <v>0.1287258896583332</v>
      </c>
    </row>
    <row r="148" spans="1:6" ht="27.75" customHeight="1">
      <c r="A148" s="130" t="s">
        <v>232</v>
      </c>
      <c r="B148" s="131">
        <f>'[1]Meirānu b-ka'!C29</f>
        <v>938</v>
      </c>
      <c r="C148" s="131">
        <f>'[1]Meirānu b-ka'!D29</f>
        <v>951</v>
      </c>
      <c r="D148" s="131">
        <f>'[1]Meirānu b-ka'!E29</f>
        <v>951</v>
      </c>
      <c r="E148" s="131">
        <f>'[1]Meirānu b-ka'!G29</f>
        <v>965</v>
      </c>
      <c r="F148" s="132">
        <f t="shared" si="4"/>
        <v>0.03370976486303705</v>
      </c>
    </row>
    <row r="149" spans="1:6" s="141" customFormat="1" ht="12.75">
      <c r="A149" s="130" t="s">
        <v>233</v>
      </c>
      <c r="B149" s="131">
        <f>'[1]Meirānu b-ka'!C32</f>
        <v>80</v>
      </c>
      <c r="C149" s="131">
        <f>'[1]Meirānu b-ka'!D32</f>
        <v>80</v>
      </c>
      <c r="D149" s="131">
        <f>'[1]Meirānu b-ka'!E32</f>
        <v>10</v>
      </c>
      <c r="E149" s="131">
        <f>'[1]Meirānu b-ka'!G32</f>
        <v>81</v>
      </c>
      <c r="F149" s="132">
        <f t="shared" si="4"/>
        <v>0.002829524304565804</v>
      </c>
    </row>
    <row r="150" spans="1:6" s="147" customFormat="1" ht="12.75">
      <c r="A150" s="130" t="s">
        <v>234</v>
      </c>
      <c r="B150" s="131">
        <f>'[1]Meirānu b-ka'!C37</f>
        <v>1410</v>
      </c>
      <c r="C150" s="131">
        <f>'[1]Meirānu b-ka'!D37</f>
        <v>1310</v>
      </c>
      <c r="D150" s="131">
        <f>'[1]Meirānu b-ka'!E37</f>
        <v>1190</v>
      </c>
      <c r="E150" s="131">
        <f>'[1]Meirānu b-ka'!G37</f>
        <v>1505</v>
      </c>
      <c r="F150" s="132">
        <f t="shared" si="4"/>
        <v>0.052573260226809075</v>
      </c>
    </row>
    <row r="151" spans="1:6" s="153" customFormat="1" ht="25.5" customHeight="1">
      <c r="A151" s="130" t="s">
        <v>235</v>
      </c>
      <c r="B151" s="131">
        <f>'[1]Meirānu b-ka'!C51</f>
        <v>580</v>
      </c>
      <c r="C151" s="131">
        <f>'[1]Meirānu b-ka'!D51</f>
        <v>602</v>
      </c>
      <c r="D151" s="131">
        <f>'[1]Meirānu b-ka'!E51</f>
        <v>421</v>
      </c>
      <c r="E151" s="131">
        <f>'[1]Meirānu b-ka'!G51</f>
        <v>616</v>
      </c>
      <c r="F151" s="132">
        <f t="shared" si="4"/>
        <v>0.02151835767422883</v>
      </c>
    </row>
    <row r="152" spans="1:6" s="154" customFormat="1" ht="15">
      <c r="A152" s="130" t="s">
        <v>261</v>
      </c>
      <c r="B152" s="131">
        <f>'[1]Meirānu b-ka'!C59</f>
        <v>550</v>
      </c>
      <c r="C152" s="131">
        <f>'[1]Meirānu b-ka'!D59</f>
        <v>550</v>
      </c>
      <c r="D152" s="131">
        <f>'[1]Meirānu b-ka'!E59</f>
        <v>549</v>
      </c>
      <c r="E152" s="131">
        <f>'[1]Meirānu b-ka'!G59</f>
        <v>560</v>
      </c>
      <c r="F152" s="132">
        <f t="shared" si="4"/>
        <v>0.01956214334020803</v>
      </c>
    </row>
    <row r="153" spans="1:6" s="154" customFormat="1" ht="15.75" customHeight="1">
      <c r="A153" s="130" t="s">
        <v>249</v>
      </c>
      <c r="B153" s="131">
        <f>'[1]Meirānu b-ka'!C61</f>
        <v>1400</v>
      </c>
      <c r="C153" s="131">
        <f>'[1]Meirānu b-ka'!D61</f>
        <v>1400</v>
      </c>
      <c r="D153" s="131">
        <f>'[1]Meirānu b-ka'!E61</f>
        <v>1361</v>
      </c>
      <c r="E153" s="131">
        <f>'[1]Meirānu b-ka'!G61</f>
        <v>1420</v>
      </c>
      <c r="F153" s="132">
        <f t="shared" si="4"/>
        <v>0.04960400632695607</v>
      </c>
    </row>
    <row r="154" spans="1:6" s="154" customFormat="1" ht="18.75" customHeight="1">
      <c r="A154" s="142" t="s">
        <v>156</v>
      </c>
      <c r="B154" s="136">
        <f>SUM(B155:B161)</f>
        <v>119617</v>
      </c>
      <c r="C154" s="136">
        <f>SUM(C155:C161)</f>
        <v>144259</v>
      </c>
      <c r="D154" s="136">
        <f>SUM(D155:D161)</f>
        <v>116898</v>
      </c>
      <c r="E154" s="136">
        <f>SUM(E155:E161)</f>
        <v>140263</v>
      </c>
      <c r="F154" s="129">
        <f t="shared" si="4"/>
        <v>4.8997230559421405</v>
      </c>
    </row>
    <row r="155" spans="1:6" s="154" customFormat="1" ht="15">
      <c r="A155" s="130" t="s">
        <v>231</v>
      </c>
      <c r="B155" s="131">
        <f>'[1]Lubānas KN'!D36</f>
        <v>50449</v>
      </c>
      <c r="C155" s="131">
        <f>'[1]Lubānas KN'!E36</f>
        <v>50449</v>
      </c>
      <c r="D155" s="131">
        <f>'[1]Lubānas KN'!F36</f>
        <v>48862</v>
      </c>
      <c r="E155" s="131">
        <f>'[1]Lubānas KN'!G36</f>
        <v>45847</v>
      </c>
      <c r="F155" s="132">
        <f t="shared" si="4"/>
        <v>1.601545688783067</v>
      </c>
    </row>
    <row r="156" spans="1:6" s="154" customFormat="1" ht="26.25" customHeight="1">
      <c r="A156" s="130" t="s">
        <v>232</v>
      </c>
      <c r="B156" s="131">
        <f>'[1]Lubānas KN'!D41</f>
        <v>13238</v>
      </c>
      <c r="C156" s="131">
        <f>'[1]Lubānas KN'!E41</f>
        <v>13238</v>
      </c>
      <c r="D156" s="131">
        <f>'[1]Lubānas KN'!F41</f>
        <v>13193</v>
      </c>
      <c r="E156" s="131">
        <f>'[1]Lubānas KN'!G41</f>
        <v>12167</v>
      </c>
      <c r="F156" s="132">
        <f t="shared" si="4"/>
        <v>0.42502249646484125</v>
      </c>
    </row>
    <row r="157" spans="1:6" ht="12.75">
      <c r="A157" s="130" t="s">
        <v>233</v>
      </c>
      <c r="B157" s="131">
        <f>'[1]Lubānas KN'!D46</f>
        <v>881</v>
      </c>
      <c r="C157" s="131">
        <f>'[1]Lubānas KN'!E46</f>
        <v>881</v>
      </c>
      <c r="D157" s="131">
        <f>'[1]Lubānas KN'!F46</f>
        <v>615</v>
      </c>
      <c r="E157" s="131">
        <f>'[1]Lubānas KN'!G46</f>
        <v>722</v>
      </c>
      <c r="F157" s="132">
        <f t="shared" si="4"/>
        <v>0.02522119194933964</v>
      </c>
    </row>
    <row r="158" spans="1:6" s="123" customFormat="1" ht="12.75">
      <c r="A158" s="130" t="s">
        <v>234</v>
      </c>
      <c r="B158" s="131">
        <f>'[1]Lubānas KN'!D51</f>
        <v>43248</v>
      </c>
      <c r="C158" s="131">
        <f>'[1]Lubānas KN'!E51</f>
        <v>49948</v>
      </c>
      <c r="D158" s="131">
        <f>'[1]Lubānas KN'!F51</f>
        <v>41330</v>
      </c>
      <c r="E158" s="131">
        <f>'[1]Lubānas KN'!H51</f>
        <v>33964</v>
      </c>
      <c r="F158" s="132">
        <f t="shared" si="4"/>
        <v>1.186443993583617</v>
      </c>
    </row>
    <row r="159" spans="1:6" s="151" customFormat="1" ht="24" customHeight="1">
      <c r="A159" s="130" t="s">
        <v>235</v>
      </c>
      <c r="B159" s="131">
        <f>'[1]Lubānas KN'!D93</f>
        <v>9311</v>
      </c>
      <c r="C159" s="131">
        <f>'[1]Lubānas KN'!E93</f>
        <v>9311</v>
      </c>
      <c r="D159" s="131">
        <f>'[1]Lubānas KN'!F93</f>
        <v>6445</v>
      </c>
      <c r="E159" s="131">
        <f>'[1]Lubānas KN'!H93</f>
        <v>10839</v>
      </c>
      <c r="F159" s="132">
        <f t="shared" si="4"/>
        <v>0.37863227082949075</v>
      </c>
    </row>
    <row r="160" spans="1:6" s="141" customFormat="1" ht="12.75">
      <c r="A160" s="130" t="s">
        <v>249</v>
      </c>
      <c r="B160" s="131">
        <f>'[1]Lubānas KN'!D108</f>
        <v>2210</v>
      </c>
      <c r="C160" s="131">
        <f>'[1]Lubānas KN'!E108</f>
        <v>20152</v>
      </c>
      <c r="D160" s="131">
        <f>'[1]Lubānas KN'!F108</f>
        <v>6190</v>
      </c>
      <c r="E160" s="131">
        <f>'[1]Lubānas KN'!H108</f>
        <v>36389</v>
      </c>
      <c r="F160" s="132">
        <f t="shared" si="4"/>
        <v>1.271155060726482</v>
      </c>
    </row>
    <row r="161" spans="1:6" s="141" customFormat="1" ht="25.5">
      <c r="A161" s="130" t="s">
        <v>262</v>
      </c>
      <c r="B161" s="131">
        <f>'[1]Lubānas KN'!D112</f>
        <v>280</v>
      </c>
      <c r="C161" s="131">
        <f>'[1]Lubānas KN'!E112</f>
        <v>280</v>
      </c>
      <c r="D161" s="131">
        <f>'[1]Lubānas KN'!F112</f>
        <v>263</v>
      </c>
      <c r="E161" s="131">
        <f>'[1]Lubānas KN'!G112</f>
        <v>335</v>
      </c>
      <c r="F161" s="132">
        <f t="shared" si="4"/>
        <v>0.011702353605303018</v>
      </c>
    </row>
    <row r="162" spans="1:6" s="141" customFormat="1" ht="12.75">
      <c r="A162" s="142" t="s">
        <v>263</v>
      </c>
      <c r="B162" s="128">
        <f>SUM(B163:B167)</f>
        <v>6227</v>
      </c>
      <c r="C162" s="128">
        <f>SUM(C163:C167)</f>
        <v>6227</v>
      </c>
      <c r="D162" s="128">
        <f>SUM(D163:D167)</f>
        <v>4916</v>
      </c>
      <c r="E162" s="128">
        <f>SUM(E163:E167)</f>
        <v>1800</v>
      </c>
      <c r="F162" s="129">
        <f t="shared" si="4"/>
        <v>0.0628783178792401</v>
      </c>
    </row>
    <row r="163" spans="1:6" s="141" customFormat="1" ht="12.75">
      <c r="A163" s="155" t="s">
        <v>231</v>
      </c>
      <c r="B163" s="143">
        <f>'[1]Estrāde'!D18</f>
        <v>0</v>
      </c>
      <c r="C163" s="143">
        <f>'[1]Estrāde'!E18</f>
        <v>0</v>
      </c>
      <c r="D163" s="143">
        <f>'[1]Estrāde'!F18</f>
        <v>0</v>
      </c>
      <c r="E163" s="143">
        <f>'[1]Estrāde'!G18</f>
        <v>0</v>
      </c>
      <c r="F163" s="132">
        <f t="shared" si="4"/>
        <v>0</v>
      </c>
    </row>
    <row r="164" spans="1:6" s="141" customFormat="1" ht="25.5">
      <c r="A164" s="155" t="s">
        <v>232</v>
      </c>
      <c r="B164" s="143">
        <f>'[1]Estrāde'!D20</f>
        <v>0</v>
      </c>
      <c r="C164" s="143">
        <f>'[1]Estrāde'!E20</f>
        <v>0</v>
      </c>
      <c r="D164" s="143">
        <f>'[1]Estrāde'!F20</f>
        <v>0</v>
      </c>
      <c r="E164" s="143">
        <f>'[1]Estrāde'!G20</f>
        <v>0</v>
      </c>
      <c r="F164" s="132">
        <f t="shared" si="4"/>
        <v>0</v>
      </c>
    </row>
    <row r="165" spans="1:6" s="141" customFormat="1" ht="12.75">
      <c r="A165" s="130" t="s">
        <v>234</v>
      </c>
      <c r="B165" s="131">
        <f>'[1]Estrāde'!D22</f>
        <v>0</v>
      </c>
      <c r="C165" s="131">
        <f>'[1]Estrāde'!E22</f>
        <v>0</v>
      </c>
      <c r="D165" s="131">
        <f>'[1]Estrāde'!F22</f>
        <v>0</v>
      </c>
      <c r="E165" s="131">
        <f>'[1]Estrāde'!G22</f>
        <v>0</v>
      </c>
      <c r="F165" s="132">
        <f t="shared" si="4"/>
        <v>0</v>
      </c>
    </row>
    <row r="166" spans="1:6" s="141" customFormat="1" ht="28.5" customHeight="1">
      <c r="A166" s="130" t="s">
        <v>235</v>
      </c>
      <c r="B166" s="131">
        <f>'[1]Estrāde'!D27</f>
        <v>500</v>
      </c>
      <c r="C166" s="131">
        <f>'[1]Estrāde'!E27</f>
        <v>500</v>
      </c>
      <c r="D166" s="131">
        <f>'[1]Estrāde'!F27</f>
        <v>0</v>
      </c>
      <c r="E166" s="131">
        <f>'[1]Estrāde'!G27</f>
        <v>900</v>
      </c>
      <c r="F166" s="132">
        <f t="shared" si="4"/>
        <v>0.03143915893962005</v>
      </c>
    </row>
    <row r="167" spans="1:6" s="141" customFormat="1" ht="12.75">
      <c r="A167" s="130" t="s">
        <v>249</v>
      </c>
      <c r="B167" s="131">
        <f>'[1]Estrāde'!D31</f>
        <v>5727</v>
      </c>
      <c r="C167" s="131">
        <f>'[1]Estrāde'!E31</f>
        <v>5727</v>
      </c>
      <c r="D167" s="131">
        <f>'[1]Estrāde'!F31</f>
        <v>4916</v>
      </c>
      <c r="E167" s="131">
        <f>'[1]Estrāde'!G31</f>
        <v>900</v>
      </c>
      <c r="F167" s="132">
        <f t="shared" si="4"/>
        <v>0.03143915893962005</v>
      </c>
    </row>
    <row r="168" spans="1:6" s="147" customFormat="1" ht="14.25" customHeight="1">
      <c r="A168" s="142" t="s">
        <v>158</v>
      </c>
      <c r="B168" s="136">
        <f>SUM(B169:B175)</f>
        <v>64138</v>
      </c>
      <c r="C168" s="136">
        <f>SUM(C169:C175)</f>
        <v>64743</v>
      </c>
      <c r="D168" s="136">
        <f>SUM(D169:D175)</f>
        <v>59560</v>
      </c>
      <c r="E168" s="136">
        <f>SUM(E169:E175)</f>
        <v>61020</v>
      </c>
      <c r="F168" s="129">
        <f t="shared" si="4"/>
        <v>2.131574976106239</v>
      </c>
    </row>
    <row r="169" spans="1:6" s="147" customFormat="1" ht="12.75">
      <c r="A169" s="130" t="s">
        <v>231</v>
      </c>
      <c r="B169" s="131">
        <f>'[1]Meirānu TN'!D27</f>
        <v>25951</v>
      </c>
      <c r="C169" s="131">
        <f>'[1]Meirānu TN'!E27</f>
        <v>25951</v>
      </c>
      <c r="D169" s="131">
        <f>'[1]Meirānu TN'!F27</f>
        <v>24482</v>
      </c>
      <c r="E169" s="131">
        <f>'[1]Meirānu TN'!G27</f>
        <v>28192</v>
      </c>
      <c r="F169" s="132">
        <f t="shared" si="4"/>
        <v>0.984814187584187</v>
      </c>
    </row>
    <row r="170" spans="1:6" s="123" customFormat="1" ht="38.25" customHeight="1">
      <c r="A170" s="126" t="s">
        <v>118</v>
      </c>
      <c r="B170" s="126" t="s">
        <v>227</v>
      </c>
      <c r="C170" s="126" t="s">
        <v>228</v>
      </c>
      <c r="D170" s="126" t="s">
        <v>229</v>
      </c>
      <c r="E170" s="126" t="s">
        <v>17</v>
      </c>
      <c r="F170" s="126" t="s">
        <v>230</v>
      </c>
    </row>
    <row r="171" spans="1:6" s="141" customFormat="1" ht="26.25" customHeight="1">
      <c r="A171" s="130" t="s">
        <v>232</v>
      </c>
      <c r="B171" s="131">
        <f>'[1]Meirānu TN'!D36</f>
        <v>6895</v>
      </c>
      <c r="C171" s="131">
        <f>'[1]Meirānu TN'!E36</f>
        <v>6895</v>
      </c>
      <c r="D171" s="131">
        <f>'[1]Meirānu TN'!F36</f>
        <v>6437</v>
      </c>
      <c r="E171" s="131">
        <f>'[1]Meirānu TN'!H36</f>
        <v>7917</v>
      </c>
      <c r="F171" s="132">
        <f aca="true" t="shared" si="5" ref="F171:F202">SUM(E171/$E$336*100)</f>
        <v>0.276559801472191</v>
      </c>
    </row>
    <row r="172" spans="1:6" s="147" customFormat="1" ht="12.75">
      <c r="A172" s="130" t="s">
        <v>233</v>
      </c>
      <c r="B172" s="131">
        <f>'[1]Meirānu TN'!D40</f>
        <v>192</v>
      </c>
      <c r="C172" s="131">
        <f>'[1]Meirānu TN'!E40</f>
        <v>192</v>
      </c>
      <c r="D172" s="131">
        <f>'[1]Meirānu TN'!F40</f>
        <v>35</v>
      </c>
      <c r="E172" s="131">
        <f>'[1]Meirānu TN'!G40</f>
        <v>166</v>
      </c>
      <c r="F172" s="132">
        <f t="shared" si="5"/>
        <v>0.005798778204418808</v>
      </c>
    </row>
    <row r="173" spans="1:6" s="141" customFormat="1" ht="12.75">
      <c r="A173" s="130" t="s">
        <v>234</v>
      </c>
      <c r="B173" s="131">
        <f>'[1]Meirānu TN'!D44</f>
        <v>14094</v>
      </c>
      <c r="C173" s="131">
        <f>'[1]Meirānu TN'!E44</f>
        <v>14094</v>
      </c>
      <c r="D173" s="131">
        <f>'[1]Meirānu TN'!F44</f>
        <v>11481</v>
      </c>
      <c r="E173" s="131">
        <f>'[1]Meirānu TN'!H44</f>
        <v>13162</v>
      </c>
      <c r="F173" s="132">
        <f t="shared" si="5"/>
        <v>0.45978023329253226</v>
      </c>
    </row>
    <row r="174" spans="1:6" s="147" customFormat="1" ht="25.5">
      <c r="A174" s="130" t="s">
        <v>235</v>
      </c>
      <c r="B174" s="131">
        <f>'[1]Meirānu TN'!D68</f>
        <v>6815</v>
      </c>
      <c r="C174" s="131">
        <f>'[1]Meirānu TN'!E68</f>
        <v>6279</v>
      </c>
      <c r="D174" s="131">
        <f>'[1]Meirānu TN'!F68</f>
        <v>5793</v>
      </c>
      <c r="E174" s="131">
        <f>'[1]Meirānu TN'!H68</f>
        <v>7930</v>
      </c>
      <c r="F174" s="132">
        <f t="shared" si="5"/>
        <v>0.2770139226568744</v>
      </c>
    </row>
    <row r="175" spans="1:6" s="147" customFormat="1" ht="12.75">
      <c r="A175" s="130" t="s">
        <v>249</v>
      </c>
      <c r="B175" s="131">
        <f>'[1]Meirānu TN'!D81</f>
        <v>10191</v>
      </c>
      <c r="C175" s="131">
        <f>'[1]Meirānu TN'!E81</f>
        <v>11332</v>
      </c>
      <c r="D175" s="131">
        <f>'[1]Meirānu TN'!F81</f>
        <v>11332</v>
      </c>
      <c r="E175" s="131">
        <f>'[1]Meirānu TN'!H81</f>
        <v>3653</v>
      </c>
      <c r="F175" s="132">
        <f t="shared" si="5"/>
        <v>0.1276080528960356</v>
      </c>
    </row>
    <row r="176" spans="1:6" s="147" customFormat="1" ht="12.75">
      <c r="A176" s="127" t="s">
        <v>159</v>
      </c>
      <c r="B176" s="128">
        <f>SUM(B177:B182)</f>
        <v>11561</v>
      </c>
      <c r="C176" s="128">
        <f>SUM(C177:C182)</f>
        <v>12899</v>
      </c>
      <c r="D176" s="128">
        <f>SUM(D177:D182)</f>
        <v>11415</v>
      </c>
      <c r="E176" s="128">
        <f>SUM(E177:E182)</f>
        <v>16397</v>
      </c>
      <c r="F176" s="129">
        <f t="shared" si="5"/>
        <v>0.5727865434810554</v>
      </c>
    </row>
    <row r="177" spans="1:6" s="147" customFormat="1" ht="12.75">
      <c r="A177" s="130" t="s">
        <v>231</v>
      </c>
      <c r="B177" s="131">
        <f>'[1]Sports'!D19</f>
        <v>100</v>
      </c>
      <c r="C177" s="131">
        <f>'[1]Sports'!E19</f>
        <v>100</v>
      </c>
      <c r="D177" s="131">
        <f>'[1]Sports'!F19</f>
        <v>100</v>
      </c>
      <c r="E177" s="131">
        <f>'[1]Sports'!G19</f>
        <v>4150</v>
      </c>
      <c r="F177" s="132">
        <f t="shared" si="5"/>
        <v>0.1449694551104702</v>
      </c>
    </row>
    <row r="178" spans="1:6" s="147" customFormat="1" ht="26.25" customHeight="1">
      <c r="A178" s="130" t="s">
        <v>232</v>
      </c>
      <c r="B178" s="131">
        <f>'[1]Sports'!D22</f>
        <v>24</v>
      </c>
      <c r="C178" s="131">
        <f>'[1]Sports'!E22</f>
        <v>24</v>
      </c>
      <c r="D178" s="131">
        <f>'[1]Sports'!F22</f>
        <v>22</v>
      </c>
      <c r="E178" s="131">
        <f>'[1]Sports'!G22</f>
        <v>1170</v>
      </c>
      <c r="F178" s="132">
        <f t="shared" si="5"/>
        <v>0.04087090662150606</v>
      </c>
    </row>
    <row r="179" spans="1:6" s="141" customFormat="1" ht="13.5" customHeight="1">
      <c r="A179" s="130" t="s">
        <v>234</v>
      </c>
      <c r="B179" s="131">
        <f>'[1]Sports'!D25</f>
        <v>3683</v>
      </c>
      <c r="C179" s="131">
        <f>'[1]Sports'!E25</f>
        <v>3683</v>
      </c>
      <c r="D179" s="131">
        <f>'[1]Sports'!F25</f>
        <v>3570</v>
      </c>
      <c r="E179" s="131">
        <f>'[1]Sports'!G25</f>
        <v>4555</v>
      </c>
      <c r="F179" s="132">
        <f t="shared" si="5"/>
        <v>0.15911707663329924</v>
      </c>
    </row>
    <row r="180" spans="1:6" s="147" customFormat="1" ht="25.5" customHeight="1">
      <c r="A180" s="130" t="s">
        <v>235</v>
      </c>
      <c r="B180" s="131">
        <f>'[1]Sports'!D39</f>
        <v>2754</v>
      </c>
      <c r="C180" s="131">
        <f>'[1]Sports'!E39</f>
        <v>2754</v>
      </c>
      <c r="D180" s="131">
        <f>'[1]Sports'!F39</f>
        <v>1385</v>
      </c>
      <c r="E180" s="131">
        <f>'[1]Sports'!G39</f>
        <v>4302</v>
      </c>
      <c r="F180" s="132">
        <f t="shared" si="5"/>
        <v>0.15027917973138383</v>
      </c>
    </row>
    <row r="181" spans="1:6" s="147" customFormat="1" ht="12.75">
      <c r="A181" s="130" t="s">
        <v>249</v>
      </c>
      <c r="B181" s="131">
        <f>'[1]Sports'!D49</f>
        <v>5000</v>
      </c>
      <c r="C181" s="131">
        <f>'[1]Sports'!E49</f>
        <v>6338</v>
      </c>
      <c r="D181" s="131">
        <f>'[1]Sports'!F49</f>
        <v>6338</v>
      </c>
      <c r="E181" s="131">
        <f>'[1]Sports'!H49</f>
        <v>1899</v>
      </c>
      <c r="F181" s="132">
        <f t="shared" si="5"/>
        <v>0.06633662536259831</v>
      </c>
    </row>
    <row r="182" spans="1:6" s="147" customFormat="1" ht="13.5" customHeight="1">
      <c r="A182" s="130" t="s">
        <v>264</v>
      </c>
      <c r="B182" s="131">
        <f>'[1]Sports'!D53</f>
        <v>0</v>
      </c>
      <c r="C182" s="131">
        <f>'[1]Sports'!E53</f>
        <v>0</v>
      </c>
      <c r="D182" s="131">
        <f>'[1]Sports'!F53</f>
        <v>0</v>
      </c>
      <c r="E182" s="131">
        <f>'[1]Sports'!H53</f>
        <v>321</v>
      </c>
      <c r="F182" s="132">
        <f t="shared" si="5"/>
        <v>0.011213300021797818</v>
      </c>
    </row>
    <row r="183" spans="1:6" s="141" customFormat="1" ht="12.75">
      <c r="A183" s="142" t="s">
        <v>160</v>
      </c>
      <c r="B183" s="136">
        <f>SUM(B184:B190)</f>
        <v>7595</v>
      </c>
      <c r="C183" s="136">
        <f>SUM(C184:C190)</f>
        <v>7830</v>
      </c>
      <c r="D183" s="136">
        <f>SUM(D184:D190)</f>
        <v>7686</v>
      </c>
      <c r="E183" s="136">
        <f>SUM(E184:E190)</f>
        <v>2683</v>
      </c>
      <c r="F183" s="129">
        <f t="shared" si="5"/>
        <v>0.09372362603888953</v>
      </c>
    </row>
    <row r="184" spans="1:6" s="141" customFormat="1" ht="12.75">
      <c r="A184" s="130" t="s">
        <v>231</v>
      </c>
      <c r="B184" s="131">
        <f>'[1]Kultūras darba speciālists'!D17</f>
        <v>4680</v>
      </c>
      <c r="C184" s="131">
        <f>'[1]Kultūras darba speciālists'!E17</f>
        <v>4456</v>
      </c>
      <c r="D184" s="131">
        <f>'[1]Kultūras darba speciālists'!F17</f>
        <v>4429</v>
      </c>
      <c r="E184" s="131">
        <f>'[1]Kultūras darba speciālists'!G17</f>
        <v>710</v>
      </c>
      <c r="F184" s="132">
        <f t="shared" si="5"/>
        <v>0.024802003163478036</v>
      </c>
    </row>
    <row r="185" spans="1:6" s="147" customFormat="1" ht="27.75" customHeight="1">
      <c r="A185" s="130" t="s">
        <v>232</v>
      </c>
      <c r="B185" s="131">
        <f>'[1]Kultūras darba speciālists'!D21</f>
        <v>1243</v>
      </c>
      <c r="C185" s="131">
        <f>'[1]Kultūras darba speciālists'!E21</f>
        <v>1247</v>
      </c>
      <c r="D185" s="131">
        <f>'[1]Kultūras darba speciālists'!F21</f>
        <v>1247</v>
      </c>
      <c r="E185" s="131">
        <f>'[1]Kultūras darba speciālists'!G21</f>
        <v>167</v>
      </c>
      <c r="F185" s="132">
        <f t="shared" si="5"/>
        <v>0.005833710603240609</v>
      </c>
    </row>
    <row r="186" spans="1:6" s="147" customFormat="1" ht="12.75">
      <c r="A186" s="130" t="s">
        <v>233</v>
      </c>
      <c r="B186" s="131">
        <f>'[1]Kultūras darba speciālists'!D24</f>
        <v>115</v>
      </c>
      <c r="C186" s="131">
        <f>'[1]Kultūras darba speciālists'!E24</f>
        <v>350</v>
      </c>
      <c r="D186" s="131">
        <f>'[1]Kultūras darba speciālists'!F24</f>
        <v>235</v>
      </c>
      <c r="E186" s="131">
        <f>'[1]Kultūras darba speciālists'!G24</f>
        <v>115</v>
      </c>
      <c r="F186" s="132">
        <f t="shared" si="5"/>
        <v>0.004017225864507006</v>
      </c>
    </row>
    <row r="187" spans="1:6" s="141" customFormat="1" ht="12.75">
      <c r="A187" s="130" t="s">
        <v>234</v>
      </c>
      <c r="B187" s="131">
        <f>'[1]Kultūras darba speciālists'!D32</f>
        <v>640</v>
      </c>
      <c r="C187" s="131">
        <f>'[1]Kultūras darba speciālists'!E32</f>
        <v>790</v>
      </c>
      <c r="D187" s="131">
        <f>'[1]Kultūras darba speciālists'!F32</f>
        <v>789</v>
      </c>
      <c r="E187" s="131">
        <f>'[1]Kultūras darba speciālists'!G32</f>
        <v>594</v>
      </c>
      <c r="F187" s="132">
        <f t="shared" si="5"/>
        <v>0.020749844900149233</v>
      </c>
    </row>
    <row r="188" spans="1:6" s="141" customFormat="1" ht="24.75" customHeight="1">
      <c r="A188" s="130" t="s">
        <v>235</v>
      </c>
      <c r="B188" s="131">
        <f>'[1]Kultūras darba speciālists'!D42</f>
        <v>245</v>
      </c>
      <c r="C188" s="131">
        <f>'[1]Kultūras darba speciālists'!E42</f>
        <v>315</v>
      </c>
      <c r="D188" s="131">
        <f>'[1]Kultūras darba speciālists'!F42</f>
        <v>314</v>
      </c>
      <c r="E188" s="131">
        <f>'[1]Kultūras darba speciālists'!G42</f>
        <v>425</v>
      </c>
      <c r="F188" s="132">
        <f t="shared" si="5"/>
        <v>0.01484626949926502</v>
      </c>
    </row>
    <row r="189" spans="1:6" s="141" customFormat="1" ht="12.75">
      <c r="A189" s="130" t="s">
        <v>249</v>
      </c>
      <c r="B189" s="131">
        <f>'[1]Kultūras darba speciālists'!D48</f>
        <v>0</v>
      </c>
      <c r="C189" s="131">
        <f>'[1]Kultūras darba speciālists'!E48</f>
        <v>0</v>
      </c>
      <c r="D189" s="131">
        <f>'[1]Kultūras darba speciālists'!F48</f>
        <v>0</v>
      </c>
      <c r="E189" s="131">
        <f>'[1]Kultūras darba speciālists'!G48</f>
        <v>0</v>
      </c>
      <c r="F189" s="132">
        <f t="shared" si="5"/>
        <v>0</v>
      </c>
    </row>
    <row r="190" spans="1:6" s="147" customFormat="1" ht="18" customHeight="1">
      <c r="A190" s="130" t="s">
        <v>265</v>
      </c>
      <c r="B190" s="131">
        <f>'[1]Kultūras darba speciālists'!D51</f>
        <v>672</v>
      </c>
      <c r="C190" s="131">
        <f>'[1]Kultūras darba speciālists'!E51</f>
        <v>672</v>
      </c>
      <c r="D190" s="131">
        <f>'[1]Kultūras darba speciālists'!F51</f>
        <v>672</v>
      </c>
      <c r="E190" s="131">
        <f>'[1]Kultūras darba speciālists'!G51</f>
        <v>672</v>
      </c>
      <c r="F190" s="132">
        <f t="shared" si="5"/>
        <v>0.023474572008249636</v>
      </c>
    </row>
    <row r="191" spans="1:6" s="147" customFormat="1" ht="12.75">
      <c r="A191" s="142" t="s">
        <v>161</v>
      </c>
      <c r="B191" s="128">
        <f>SUM(B192:B199)</f>
        <v>18766</v>
      </c>
      <c r="C191" s="128">
        <f>SUM(C192:C199)</f>
        <v>19116</v>
      </c>
      <c r="D191" s="128">
        <f>SUM(D192:D199)</f>
        <v>17719</v>
      </c>
      <c r="E191" s="128">
        <f>SUM(E192:E199)</f>
        <v>19901</v>
      </c>
      <c r="F191" s="129">
        <f t="shared" si="5"/>
        <v>0.6951896689526428</v>
      </c>
    </row>
    <row r="192" spans="1:6" s="147" customFormat="1" ht="12.75">
      <c r="A192" s="130" t="s">
        <v>231</v>
      </c>
      <c r="B192" s="131">
        <f>'[1]Jauniešu centrs'!D23</f>
        <v>8235</v>
      </c>
      <c r="C192" s="131">
        <f>'[1]Jauniešu centrs'!E23</f>
        <v>8235</v>
      </c>
      <c r="D192" s="131">
        <f>'[1]Jauniešu centrs'!F23</f>
        <v>8016</v>
      </c>
      <c r="E192" s="131">
        <f>'[1]Jauniešu centrs'!H23</f>
        <v>9558</v>
      </c>
      <c r="F192" s="132">
        <f t="shared" si="5"/>
        <v>0.3338838679387649</v>
      </c>
    </row>
    <row r="193" spans="1:6" s="147" customFormat="1" ht="26.25" customHeight="1">
      <c r="A193" s="130" t="s">
        <v>232</v>
      </c>
      <c r="B193" s="131">
        <f>'[1]Jauniešu centrs'!D27</f>
        <v>2206</v>
      </c>
      <c r="C193" s="131">
        <f>'[1]Jauniešu centrs'!E27</f>
        <v>2206</v>
      </c>
      <c r="D193" s="131">
        <f>'[1]Jauniešu centrs'!F27</f>
        <v>2076</v>
      </c>
      <c r="E193" s="131">
        <f>'[1]Jauniešu centrs'!H27</f>
        <v>2473</v>
      </c>
      <c r="F193" s="132">
        <f t="shared" si="5"/>
        <v>0.08638782228631153</v>
      </c>
    </row>
    <row r="194" spans="1:6" s="147" customFormat="1" ht="12.75">
      <c r="A194" s="130" t="s">
        <v>233</v>
      </c>
      <c r="B194" s="131">
        <f>'[1]Jauniešu centrs'!D30</f>
        <v>303</v>
      </c>
      <c r="C194" s="131">
        <f>'[1]Jauniešu centrs'!E30</f>
        <v>303</v>
      </c>
      <c r="D194" s="131">
        <f>'[1]Jauniešu centrs'!F30</f>
        <v>42</v>
      </c>
      <c r="E194" s="131">
        <f>'[1]Jauniešu centrs'!H30</f>
        <v>64</v>
      </c>
      <c r="F194" s="132">
        <f t="shared" si="5"/>
        <v>0.0022356735245952033</v>
      </c>
    </row>
    <row r="195" spans="1:6" s="147" customFormat="1" ht="12.75">
      <c r="A195" s="130" t="s">
        <v>234</v>
      </c>
      <c r="B195" s="131">
        <f>'[1]Jauniešu centrs'!D37</f>
        <v>5490</v>
      </c>
      <c r="C195" s="131">
        <f>'[1]Jauniešu centrs'!E37</f>
        <v>4501</v>
      </c>
      <c r="D195" s="131">
        <f>'[1]Jauniešu centrs'!F37</f>
        <v>3787</v>
      </c>
      <c r="E195" s="131">
        <f>'[1]Jauniešu centrs'!H37</f>
        <v>4138</v>
      </c>
      <c r="F195" s="132">
        <f t="shared" si="5"/>
        <v>0.1445502663246086</v>
      </c>
    </row>
    <row r="196" spans="1:6" s="147" customFormat="1" ht="25.5" customHeight="1">
      <c r="A196" s="130" t="s">
        <v>235</v>
      </c>
      <c r="B196" s="131">
        <f>'[1]Jauniešu centrs'!D57</f>
        <v>2172</v>
      </c>
      <c r="C196" s="131">
        <f>'[1]Jauniešu centrs'!E57</f>
        <v>2172</v>
      </c>
      <c r="D196" s="131">
        <f>'[1]Jauniešu centrs'!F57</f>
        <v>2099</v>
      </c>
      <c r="E196" s="131">
        <f>'[1]Jauniešu centrs'!H57</f>
        <v>2888</v>
      </c>
      <c r="F196" s="132">
        <f t="shared" si="5"/>
        <v>0.10088476779735855</v>
      </c>
    </row>
    <row r="197" spans="1:6" s="147" customFormat="1" ht="12.75">
      <c r="A197" s="130" t="s">
        <v>237</v>
      </c>
      <c r="B197" s="131">
        <f>'[1]Jauniešu centrs'!D66</f>
        <v>0</v>
      </c>
      <c r="C197" s="131">
        <f>'[1]Jauniešu centrs'!E66</f>
        <v>0</v>
      </c>
      <c r="D197" s="131">
        <f>'[1]Jauniešu centrs'!F66</f>
        <v>0</v>
      </c>
      <c r="E197" s="131">
        <f>'[1]Jauniešu centrs'!G66</f>
        <v>0</v>
      </c>
      <c r="F197" s="132">
        <f t="shared" si="5"/>
        <v>0</v>
      </c>
    </row>
    <row r="198" spans="1:6" s="147" customFormat="1" ht="12.75">
      <c r="A198" s="130" t="s">
        <v>249</v>
      </c>
      <c r="B198" s="131">
        <f>'[1]Jauniešu centrs'!D67</f>
        <v>360</v>
      </c>
      <c r="C198" s="131">
        <f>'[1]Jauniešu centrs'!E67</f>
        <v>1699</v>
      </c>
      <c r="D198" s="131">
        <f>'[1]Jauniešu centrs'!F67</f>
        <v>1699</v>
      </c>
      <c r="E198" s="131">
        <f>'[1]Jauniešu centrs'!G67</f>
        <v>780</v>
      </c>
      <c r="F198" s="132">
        <f t="shared" si="5"/>
        <v>0.02724727108100404</v>
      </c>
    </row>
    <row r="199" spans="1:6" s="147" customFormat="1" ht="14.25" customHeight="1">
      <c r="A199" s="130" t="s">
        <v>265</v>
      </c>
      <c r="B199" s="131">
        <f>'[1]Jauniešu centrs'!D72</f>
        <v>0</v>
      </c>
      <c r="C199" s="131">
        <f>'[1]Jauniešu centrs'!E72</f>
        <v>0</v>
      </c>
      <c r="D199" s="131">
        <f>'[1]Jauniešu centrs'!F72</f>
        <v>0</v>
      </c>
      <c r="E199" s="131">
        <f>'[1]Jauniešu centrs'!G72</f>
        <v>0</v>
      </c>
      <c r="F199" s="132">
        <f t="shared" si="5"/>
        <v>0</v>
      </c>
    </row>
    <row r="200" spans="1:6" s="147" customFormat="1" ht="12.75">
      <c r="A200" s="127" t="s">
        <v>162</v>
      </c>
      <c r="B200" s="128">
        <f>SUM(B201:B207)</f>
        <v>15812</v>
      </c>
      <c r="C200" s="128">
        <f>SUM(C201:C207)</f>
        <v>15812</v>
      </c>
      <c r="D200" s="128">
        <f>SUM(D201:D207)</f>
        <v>15497</v>
      </c>
      <c r="E200" s="128">
        <f>SUM(E201:E207)</f>
        <v>15862</v>
      </c>
      <c r="F200" s="129">
        <f t="shared" si="5"/>
        <v>0.5540977101113924</v>
      </c>
    </row>
    <row r="201" spans="1:6" s="147" customFormat="1" ht="12.75">
      <c r="A201" s="130" t="s">
        <v>231</v>
      </c>
      <c r="B201" s="131">
        <f>'[1]Lubānas ziņas'!D25</f>
        <v>7010</v>
      </c>
      <c r="C201" s="131">
        <f>'[1]Lubānas ziņas'!E25</f>
        <v>7162</v>
      </c>
      <c r="D201" s="131">
        <f>'[1]Lubānas ziņas'!F25</f>
        <v>7162</v>
      </c>
      <c r="E201" s="131">
        <f>'[1]Lubānas ziņas'!G25</f>
        <v>7195</v>
      </c>
      <c r="F201" s="132">
        <f t="shared" si="5"/>
        <v>0.25133860952285136</v>
      </c>
    </row>
    <row r="202" spans="1:6" s="147" customFormat="1" ht="27.75" customHeight="1">
      <c r="A202" s="130" t="s">
        <v>232</v>
      </c>
      <c r="B202" s="131">
        <f>'[1]Lubānas ziņas'!D28</f>
        <v>1975</v>
      </c>
      <c r="C202" s="131">
        <f>'[1]Lubānas ziņas'!E28</f>
        <v>1975</v>
      </c>
      <c r="D202" s="131">
        <f>'[1]Lubānas ziņas'!F28</f>
        <v>1906</v>
      </c>
      <c r="E202" s="131">
        <f>'[1]Lubānas ziņas'!G28</f>
        <v>2025</v>
      </c>
      <c r="F202" s="132">
        <f t="shared" si="5"/>
        <v>0.0707381076141451</v>
      </c>
    </row>
    <row r="203" spans="1:6" s="123" customFormat="1" ht="38.25" customHeight="1">
      <c r="A203" s="126" t="s">
        <v>118</v>
      </c>
      <c r="B203" s="126" t="s">
        <v>227</v>
      </c>
      <c r="C203" s="126" t="s">
        <v>228</v>
      </c>
      <c r="D203" s="126" t="s">
        <v>229</v>
      </c>
      <c r="E203" s="126" t="s">
        <v>17</v>
      </c>
      <c r="F203" s="126" t="s">
        <v>230</v>
      </c>
    </row>
    <row r="204" spans="1:6" s="147" customFormat="1" ht="12.75">
      <c r="A204" s="130" t="s">
        <v>233</v>
      </c>
      <c r="B204" s="131">
        <f>'[1]Lubānas ziņas'!D33</f>
        <v>112</v>
      </c>
      <c r="C204" s="131">
        <f>'[1]Lubānas ziņas'!E33</f>
        <v>112</v>
      </c>
      <c r="D204" s="131">
        <f>'[1]Lubānas ziņas'!F33</f>
        <v>6</v>
      </c>
      <c r="E204" s="131">
        <f>'[1]Lubānas ziņas'!G33</f>
        <v>162</v>
      </c>
      <c r="F204" s="132">
        <f aca="true" t="shared" si="6" ref="F204:F236">SUM(E204/$E$336*100)</f>
        <v>0.005659048609131608</v>
      </c>
    </row>
    <row r="205" spans="1:6" s="147" customFormat="1" ht="12.75">
      <c r="A205" s="130" t="s">
        <v>234</v>
      </c>
      <c r="B205" s="131">
        <f>'[1]Lubānas ziņas'!D37</f>
        <v>5470</v>
      </c>
      <c r="C205" s="131">
        <f>'[1]Lubānas ziņas'!E37</f>
        <v>5470</v>
      </c>
      <c r="D205" s="131">
        <f>'[1]Lubānas ziņas'!F37</f>
        <v>5450</v>
      </c>
      <c r="E205" s="131">
        <f>'[1]Lubānas ziņas'!G37</f>
        <v>5289</v>
      </c>
      <c r="F205" s="132">
        <f t="shared" si="6"/>
        <v>0.18475745736850047</v>
      </c>
    </row>
    <row r="206" spans="1:6" s="147" customFormat="1" ht="29.25" customHeight="1">
      <c r="A206" s="130" t="s">
        <v>235</v>
      </c>
      <c r="B206" s="131">
        <f>'[1]Lubānas ziņas'!D47</f>
        <v>1245</v>
      </c>
      <c r="C206" s="131">
        <f>'[1]Lubānas ziņas'!E47</f>
        <v>1093</v>
      </c>
      <c r="D206" s="131">
        <f>'[1]Lubānas ziņas'!F47</f>
        <v>973</v>
      </c>
      <c r="E206" s="131">
        <f>'[1]Lubānas ziņas'!G47</f>
        <v>1191</v>
      </c>
      <c r="F206" s="132">
        <f t="shared" si="6"/>
        <v>0.04160448699676386</v>
      </c>
    </row>
    <row r="207" spans="1:6" s="147" customFormat="1" ht="12.75">
      <c r="A207" s="130" t="s">
        <v>249</v>
      </c>
      <c r="B207" s="131">
        <f>'[1]Lubānas ziņas'!D54</f>
        <v>0</v>
      </c>
      <c r="C207" s="131">
        <f>'[1]Lubānas ziņas'!E54</f>
        <v>0</v>
      </c>
      <c r="D207" s="131">
        <f>'[1]Lubānas ziņas'!F54</f>
        <v>0</v>
      </c>
      <c r="E207" s="131">
        <f>'[1]Lubānas ziņas'!G54</f>
        <v>0</v>
      </c>
      <c r="F207" s="132">
        <f t="shared" si="6"/>
        <v>0</v>
      </c>
    </row>
    <row r="208" spans="1:6" s="147" customFormat="1" ht="12.75">
      <c r="A208" s="127" t="s">
        <v>163</v>
      </c>
      <c r="B208" s="128">
        <f>SUM(B209:B211)</f>
        <v>2000</v>
      </c>
      <c r="C208" s="128">
        <f>SUM(C209:C211)</f>
        <v>2000</v>
      </c>
      <c r="D208" s="128">
        <f>SUM(D209:D211)</f>
        <v>0</v>
      </c>
      <c r="E208" s="128">
        <f>SUM(E209:E211)</f>
        <v>2000</v>
      </c>
      <c r="F208" s="129">
        <f t="shared" si="6"/>
        <v>0.0698647976436001</v>
      </c>
    </row>
    <row r="209" spans="1:6" s="147" customFormat="1" ht="12.75">
      <c r="A209" s="130" t="s">
        <v>234</v>
      </c>
      <c r="B209" s="143">
        <f>'[1]rotaļu laukums'!D20</f>
        <v>0</v>
      </c>
      <c r="C209" s="143">
        <f>'[1]rotaļu laukums'!E20</f>
        <v>0</v>
      </c>
      <c r="D209" s="143">
        <f>'[1]rotaļu laukums'!F20</f>
        <v>0</v>
      </c>
      <c r="E209" s="143">
        <f>'[1]rotaļu laukums'!G20</f>
        <v>0</v>
      </c>
      <c r="F209" s="132">
        <f t="shared" si="6"/>
        <v>0</v>
      </c>
    </row>
    <row r="210" spans="1:6" s="147" customFormat="1" ht="27.75" customHeight="1">
      <c r="A210" s="130" t="s">
        <v>235</v>
      </c>
      <c r="B210" s="131">
        <f>'[1]rotaļu laukums'!D22</f>
        <v>0</v>
      </c>
      <c r="C210" s="131">
        <f>'[1]rotaļu laukums'!E22</f>
        <v>0</v>
      </c>
      <c r="D210" s="131">
        <f>'[1]rotaļu laukums'!F22</f>
        <v>0</v>
      </c>
      <c r="E210" s="131">
        <f>'[1]rotaļu laukums'!G22</f>
        <v>0</v>
      </c>
      <c r="F210" s="132">
        <f t="shared" si="6"/>
        <v>0</v>
      </c>
    </row>
    <row r="211" spans="1:6" s="147" customFormat="1" ht="12.75">
      <c r="A211" s="130" t="s">
        <v>249</v>
      </c>
      <c r="B211" s="131">
        <f>'[1]rotaļu laukums'!D25</f>
        <v>2000</v>
      </c>
      <c r="C211" s="131">
        <f>'[1]rotaļu laukums'!E25</f>
        <v>2000</v>
      </c>
      <c r="D211" s="131">
        <f>'[1]rotaļu laukums'!F25</f>
        <v>0</v>
      </c>
      <c r="E211" s="131">
        <f>'[1]rotaļu laukums'!G25</f>
        <v>2000</v>
      </c>
      <c r="F211" s="132">
        <f t="shared" si="6"/>
        <v>0.0698647976436001</v>
      </c>
    </row>
    <row r="212" spans="1:6" s="147" customFormat="1" ht="25.5">
      <c r="A212" s="127" t="s">
        <v>266</v>
      </c>
      <c r="B212" s="128">
        <f>SUM(B213:B215)</f>
        <v>150</v>
      </c>
      <c r="C212" s="128">
        <f>SUM(C213:C215)</f>
        <v>5816</v>
      </c>
      <c r="D212" s="128">
        <f>SUM(D213:D215)</f>
        <v>4743</v>
      </c>
      <c r="E212" s="128">
        <f>SUM(E213:E215)</f>
        <v>23300</v>
      </c>
      <c r="F212" s="129">
        <f t="shared" si="6"/>
        <v>0.8139248925479412</v>
      </c>
    </row>
    <row r="213" spans="1:6" s="147" customFormat="1" ht="12.75">
      <c r="A213" s="130" t="s">
        <v>234</v>
      </c>
      <c r="B213" s="131">
        <f>'9.3.pielikums'!I215</f>
        <v>0</v>
      </c>
      <c r="C213" s="131">
        <v>0</v>
      </c>
      <c r="D213" s="143">
        <v>0</v>
      </c>
      <c r="E213" s="143">
        <v>0</v>
      </c>
      <c r="F213" s="132">
        <f t="shared" si="6"/>
        <v>0</v>
      </c>
    </row>
    <row r="214" spans="1:6" s="147" customFormat="1" ht="25.5">
      <c r="A214" s="130" t="s">
        <v>267</v>
      </c>
      <c r="B214" s="131">
        <v>150</v>
      </c>
      <c r="C214" s="131">
        <f>'[1]Pārējais sports, kultūra'!E16</f>
        <v>5816</v>
      </c>
      <c r="D214" s="131">
        <f>'[1]Pārējais sports, kultūra'!F16</f>
        <v>4743</v>
      </c>
      <c r="E214" s="131">
        <f>'[1]Pārējais sports, kultūra'!H16</f>
        <v>23300</v>
      </c>
      <c r="F214" s="132">
        <f t="shared" si="6"/>
        <v>0.8139248925479412</v>
      </c>
    </row>
    <row r="215" spans="1:6" s="147" customFormat="1" ht="12.75">
      <c r="A215" s="130" t="s">
        <v>268</v>
      </c>
      <c r="B215" s="131">
        <f>'[1]Pārējais sports, kultūra'!D19</f>
        <v>0</v>
      </c>
      <c r="C215" s="131">
        <f>'[1]Pārējais sports, kultūra'!E19</f>
        <v>0</v>
      </c>
      <c r="D215" s="131">
        <f>'[1]Pārējais sports, kultūra'!F19</f>
        <v>0</v>
      </c>
      <c r="E215" s="131">
        <f>'[1]Pārējais sports, kultūra'!G19</f>
        <v>0</v>
      </c>
      <c r="F215" s="132">
        <f t="shared" si="6"/>
        <v>0</v>
      </c>
    </row>
    <row r="216" spans="1:6" s="147" customFormat="1" ht="16.5" customHeight="1">
      <c r="A216" s="127" t="s">
        <v>269</v>
      </c>
      <c r="B216" s="134">
        <f>SUM(B217)</f>
        <v>0</v>
      </c>
      <c r="C216" s="134">
        <f>SUM(C217)</f>
        <v>13893</v>
      </c>
      <c r="D216" s="134">
        <f>SUM(D217)</f>
        <v>13893</v>
      </c>
      <c r="E216" s="134">
        <f>SUM(E217)</f>
        <v>0</v>
      </c>
      <c r="F216" s="129">
        <f t="shared" si="6"/>
        <v>0</v>
      </c>
    </row>
    <row r="217" spans="1:6" s="147" customFormat="1" ht="16.5" customHeight="1">
      <c r="A217" s="130" t="s">
        <v>249</v>
      </c>
      <c r="B217" s="131">
        <v>0</v>
      </c>
      <c r="C217" s="131">
        <v>13893</v>
      </c>
      <c r="D217" s="131">
        <v>13893</v>
      </c>
      <c r="E217" s="131">
        <v>0</v>
      </c>
      <c r="F217" s="132">
        <f t="shared" si="6"/>
        <v>0</v>
      </c>
    </row>
    <row r="218" spans="1:6" s="147" customFormat="1" ht="14.25">
      <c r="A218" s="139" t="s">
        <v>166</v>
      </c>
      <c r="B218" s="150">
        <f>SUM(B137,B146,B154,B162,B168,B176,B183,B191,B200,B208,B212,B216)</f>
        <v>304318</v>
      </c>
      <c r="C218" s="150">
        <f>SUM(C137,C146,C154,C162,C168,C176,C183,C191,C200,C208,C212,C216)</f>
        <v>351047</v>
      </c>
      <c r="D218" s="150">
        <f>SUM(D137,D146,D154,D162,D168,D176,D183,D191,D200,D208,D212,D216)</f>
        <v>305873</v>
      </c>
      <c r="E218" s="150">
        <f>SUM(E137,E146,E154,E162,E168,E176,E183,E191,E200,E208,E212,E216)</f>
        <v>340924</v>
      </c>
      <c r="F218" s="152">
        <f t="shared" si="6"/>
        <v>11.909293135923361</v>
      </c>
    </row>
    <row r="219" spans="1:6" s="147" customFormat="1" ht="12.75">
      <c r="A219" s="127" t="s">
        <v>167</v>
      </c>
      <c r="B219" s="136">
        <f>SUM(B220:B226)</f>
        <v>275907</v>
      </c>
      <c r="C219" s="136">
        <f>SUM(C220:C226)</f>
        <v>294375</v>
      </c>
      <c r="D219" s="136">
        <f>SUM(D220:D226)</f>
        <v>292059</v>
      </c>
      <c r="E219" s="136">
        <f>SUM(E220:E226)</f>
        <v>328534</v>
      </c>
      <c r="F219" s="132">
        <f t="shared" si="6"/>
        <v>11.476480714521259</v>
      </c>
    </row>
    <row r="220" spans="1:6" s="141" customFormat="1" ht="12.75">
      <c r="A220" s="130" t="s">
        <v>231</v>
      </c>
      <c r="B220" s="131">
        <f>'[1]Bērnudārzs'!D28</f>
        <v>156554</v>
      </c>
      <c r="C220" s="131">
        <f>'[1]Bērnudārzs'!E28</f>
        <v>169374</v>
      </c>
      <c r="D220" s="131">
        <f>'[1]Bērnudārzs'!F28</f>
        <v>168119</v>
      </c>
      <c r="E220" s="131">
        <f>'[1]Bērnudārzs'!H28</f>
        <v>197617</v>
      </c>
      <c r="F220" s="132">
        <f t="shared" si="6"/>
        <v>6.903235857967662</v>
      </c>
    </row>
    <row r="221" spans="1:6" s="147" customFormat="1" ht="25.5" customHeight="1">
      <c r="A221" s="130" t="s">
        <v>232</v>
      </c>
      <c r="B221" s="131">
        <f>'[1]Bērnudārzs'!D35</f>
        <v>42268</v>
      </c>
      <c r="C221" s="131">
        <f>'[1]Bērnudārzs'!E35</f>
        <v>46704</v>
      </c>
      <c r="D221" s="131">
        <f>'[1]Bērnudārzs'!F35</f>
        <v>46704</v>
      </c>
      <c r="E221" s="131">
        <f>'[1]Bērnudārzs'!H35</f>
        <v>52802</v>
      </c>
      <c r="F221" s="132">
        <f t="shared" si="6"/>
        <v>1.8445005225886866</v>
      </c>
    </row>
    <row r="222" spans="1:6" s="147" customFormat="1" ht="12.75">
      <c r="A222" s="130" t="s">
        <v>233</v>
      </c>
      <c r="B222" s="131">
        <f>'[1]Bērnudārzs'!D39</f>
        <v>636</v>
      </c>
      <c r="C222" s="131">
        <f>'[1]Bērnudārzs'!E39</f>
        <v>226</v>
      </c>
      <c r="D222" s="131">
        <f>'[1]Bērnudārzs'!F39</f>
        <v>181</v>
      </c>
      <c r="E222" s="131">
        <f>'[1]Bērnudārzs'!H39</f>
        <v>536</v>
      </c>
      <c r="F222" s="132">
        <f t="shared" si="6"/>
        <v>0.018723765768484828</v>
      </c>
    </row>
    <row r="223" spans="1:6" s="147" customFormat="1" ht="12.75">
      <c r="A223" s="130" t="s">
        <v>234</v>
      </c>
      <c r="B223" s="131">
        <f>'[1]Bērnudārzs'!D43</f>
        <v>38883</v>
      </c>
      <c r="C223" s="131">
        <f>'[1]Bērnudārzs'!E43</f>
        <v>38883</v>
      </c>
      <c r="D223" s="131">
        <f>'[1]Bērnudārzs'!F43</f>
        <v>38200</v>
      </c>
      <c r="E223" s="131">
        <f>'[1]Bērnudārzs'!H43</f>
        <v>41015</v>
      </c>
      <c r="F223" s="132">
        <f t="shared" si="6"/>
        <v>1.4327523376761293</v>
      </c>
    </row>
    <row r="224" spans="1:6" s="147" customFormat="1" ht="26.25" customHeight="1">
      <c r="A224" s="130" t="s">
        <v>235</v>
      </c>
      <c r="B224" s="131">
        <f>'[1]Bērnudārzs'!D69</f>
        <v>20276</v>
      </c>
      <c r="C224" s="131">
        <f>'[1]Bērnudārzs'!E69</f>
        <v>23140</v>
      </c>
      <c r="D224" s="131">
        <f>'[1]Bērnudārzs'!F69</f>
        <v>23121</v>
      </c>
      <c r="E224" s="131">
        <f>'[1]Bērnudārzs'!H69</f>
        <v>23653</v>
      </c>
      <c r="F224" s="132">
        <f t="shared" si="6"/>
        <v>0.8262560293320367</v>
      </c>
    </row>
    <row r="225" spans="1:6" s="147" customFormat="1" ht="12.75">
      <c r="A225" s="130" t="s">
        <v>249</v>
      </c>
      <c r="B225" s="131">
        <f>'[1]Bērnudārzs'!D85</f>
        <v>16750</v>
      </c>
      <c r="C225" s="131">
        <f>'[1]Bērnudārzs'!E85</f>
        <v>15508</v>
      </c>
      <c r="D225" s="131">
        <f>'[1]Bērnudārzs'!F85</f>
        <v>15206</v>
      </c>
      <c r="E225" s="131">
        <f>'[1]Bērnudārzs'!H85</f>
        <v>12371</v>
      </c>
      <c r="F225" s="132">
        <f t="shared" si="6"/>
        <v>0.43214870582448844</v>
      </c>
    </row>
    <row r="226" spans="1:6" s="147" customFormat="1" ht="12.75">
      <c r="A226" s="130" t="s">
        <v>247</v>
      </c>
      <c r="B226" s="131">
        <f>'[1]Bērnudārzs'!D94</f>
        <v>540</v>
      </c>
      <c r="C226" s="131">
        <f>'[1]Bērnudārzs'!E94</f>
        <v>540</v>
      </c>
      <c r="D226" s="131">
        <f>'[1]Bērnudārzs'!F94</f>
        <v>528</v>
      </c>
      <c r="E226" s="131">
        <f>'[1]Bērnudārzs'!H94</f>
        <v>540</v>
      </c>
      <c r="F226" s="132">
        <f t="shared" si="6"/>
        <v>0.018863495363772027</v>
      </c>
    </row>
    <row r="227" spans="1:6" s="147" customFormat="1" ht="12.75">
      <c r="A227" s="142" t="s">
        <v>270</v>
      </c>
      <c r="B227" s="136">
        <f>SUM(B228:B238)</f>
        <v>479840</v>
      </c>
      <c r="C227" s="136">
        <f>SUM(C228:C238)</f>
        <v>576520</v>
      </c>
      <c r="D227" s="136">
        <f>SUM(D228:D238)</f>
        <v>517347</v>
      </c>
      <c r="E227" s="136">
        <f>SUM(E228:E238)</f>
        <v>595113</v>
      </c>
      <c r="F227" s="129">
        <f t="shared" si="6"/>
        <v>20.788724660037893</v>
      </c>
    </row>
    <row r="228" spans="1:7" s="147" customFormat="1" ht="12.75">
      <c r="A228" s="130" t="s">
        <v>231</v>
      </c>
      <c r="B228" s="156">
        <f>'[1]vidusskola'!D47</f>
        <v>294160</v>
      </c>
      <c r="C228" s="156">
        <f>'[1]vidusskola'!E47</f>
        <v>363186</v>
      </c>
      <c r="D228" s="156">
        <f>'[1]vidusskola'!F47</f>
        <v>328455</v>
      </c>
      <c r="E228" s="156">
        <f>'[1]vidusskola'!H47</f>
        <v>372629</v>
      </c>
      <c r="F228" s="132">
        <f t="shared" si="6"/>
        <v>13.01682484056853</v>
      </c>
      <c r="G228" s="157"/>
    </row>
    <row r="229" spans="1:7" s="147" customFormat="1" ht="27.75" customHeight="1">
      <c r="A229" s="130" t="s">
        <v>232</v>
      </c>
      <c r="B229" s="156">
        <f>'[1]vidusskola'!D61</f>
        <v>78102</v>
      </c>
      <c r="C229" s="156">
        <f>'[1]vidusskola'!E61</f>
        <v>94385</v>
      </c>
      <c r="D229" s="156">
        <f>'[1]vidusskola'!F61</f>
        <v>82436</v>
      </c>
      <c r="E229" s="156">
        <f>'[1]vidusskola'!H61</f>
        <v>99999</v>
      </c>
      <c r="F229" s="132">
        <f t="shared" si="6"/>
        <v>3.4932049497811835</v>
      </c>
      <c r="G229" s="157"/>
    </row>
    <row r="230" spans="1:6" s="141" customFormat="1" ht="12.75">
      <c r="A230" s="130" t="s">
        <v>233</v>
      </c>
      <c r="B230" s="131">
        <f>'[1]vidusskola'!D67</f>
        <v>2665</v>
      </c>
      <c r="C230" s="131">
        <f>'[1]vidusskola'!E67</f>
        <v>6842</v>
      </c>
      <c r="D230" s="131">
        <f>'[1]vidusskola'!F67</f>
        <v>6791</v>
      </c>
      <c r="E230" s="131">
        <f>'[1]vidusskola'!H67</f>
        <v>9273</v>
      </c>
      <c r="F230" s="132">
        <f t="shared" si="6"/>
        <v>0.32392813427455186</v>
      </c>
    </row>
    <row r="231" spans="1:6" s="147" customFormat="1" ht="12.75">
      <c r="A231" s="130" t="s">
        <v>234</v>
      </c>
      <c r="B231" s="131">
        <f>'[1]vidusskola'!D73</f>
        <v>38685</v>
      </c>
      <c r="C231" s="131">
        <f>'[1]vidusskola'!E73</f>
        <v>38678</v>
      </c>
      <c r="D231" s="131">
        <f>'[1]vidusskola'!F73</f>
        <v>32412</v>
      </c>
      <c r="E231" s="131">
        <f>'[1]vidusskola'!H73</f>
        <v>46370</v>
      </c>
      <c r="F231" s="132">
        <f t="shared" si="6"/>
        <v>1.6198153333668683</v>
      </c>
    </row>
    <row r="232" spans="1:6" s="147" customFormat="1" ht="29.25" customHeight="1">
      <c r="A232" s="130" t="s">
        <v>235</v>
      </c>
      <c r="B232" s="131">
        <f>'[1]vidusskola'!D110+'[1]1.-4.kl.ēdināš.'!D24</f>
        <v>52120</v>
      </c>
      <c r="C232" s="131">
        <f>'[1]vidusskola'!E110+'[1]1.-4.kl.ēdināš.'!E24</f>
        <v>58039</v>
      </c>
      <c r="D232" s="131">
        <f>'[1]vidusskola'!F110+'[1]1.-4.kl.ēdināš.'!F24</f>
        <v>52724</v>
      </c>
      <c r="E232" s="131">
        <f>'[1]vidusskola'!H110+'[1]1.-4.kl.ēdināš.'!G24</f>
        <v>55540</v>
      </c>
      <c r="F232" s="132">
        <f t="shared" si="6"/>
        <v>1.940145430562775</v>
      </c>
    </row>
    <row r="233" spans="1:6" s="147" customFormat="1" ht="12.75">
      <c r="A233" s="130" t="s">
        <v>261</v>
      </c>
      <c r="B233" s="131">
        <f>'[1]vidusskola'!D129</f>
        <v>370</v>
      </c>
      <c r="C233" s="131">
        <f>'[1]vidusskola'!E129</f>
        <v>377</v>
      </c>
      <c r="D233" s="131">
        <f>'[1]vidusskola'!F129</f>
        <v>377</v>
      </c>
      <c r="E233" s="131">
        <f>'[1]vidusskola'!H129</f>
        <v>360</v>
      </c>
      <c r="F233" s="132">
        <f t="shared" si="6"/>
        <v>0.012575663575848018</v>
      </c>
    </row>
    <row r="234" spans="1:6" s="147" customFormat="1" ht="12.75">
      <c r="A234" s="130" t="s">
        <v>236</v>
      </c>
      <c r="B234" s="131">
        <f>'[1]vidusskola'!D131</f>
        <v>240</v>
      </c>
      <c r="C234" s="131">
        <f>'[1]vidusskola'!E131</f>
        <v>240</v>
      </c>
      <c r="D234" s="131">
        <f>'[1]vidusskola'!F131</f>
        <v>185</v>
      </c>
      <c r="E234" s="131">
        <f>'[1]vidusskola'!H131</f>
        <v>245</v>
      </c>
      <c r="F234" s="132">
        <f t="shared" si="6"/>
        <v>0.008558437711341012</v>
      </c>
    </row>
    <row r="235" spans="1:6" s="147" customFormat="1" ht="12.75">
      <c r="A235" s="130" t="s">
        <v>249</v>
      </c>
      <c r="B235" s="131">
        <f>'[1]vidusskola'!D140</f>
        <v>12670</v>
      </c>
      <c r="C235" s="131">
        <f>'[1]vidusskola'!E140</f>
        <v>13945</v>
      </c>
      <c r="D235" s="131">
        <f>'[1]vidusskola'!F140</f>
        <v>13143</v>
      </c>
      <c r="E235" s="131">
        <f>'[1]vidusskola'!H140</f>
        <v>8750</v>
      </c>
      <c r="F235" s="132">
        <f t="shared" si="6"/>
        <v>0.3056584896907505</v>
      </c>
    </row>
    <row r="236" spans="1:6" s="147" customFormat="1" ht="12.75">
      <c r="A236" s="130" t="s">
        <v>247</v>
      </c>
      <c r="B236" s="131">
        <f>'[1]vidusskola'!D134</f>
        <v>828</v>
      </c>
      <c r="C236" s="131">
        <f>'[1]vidusskola'!E134</f>
        <v>828</v>
      </c>
      <c r="D236" s="131">
        <f>'[1]vidusskola'!F134-883</f>
        <v>824</v>
      </c>
      <c r="E236" s="131">
        <f>'[1]vidusskola'!H134</f>
        <v>1947</v>
      </c>
      <c r="F236" s="132">
        <f t="shared" si="6"/>
        <v>0.0680133805060447</v>
      </c>
    </row>
    <row r="237" spans="1:6" s="123" customFormat="1" ht="38.25" customHeight="1">
      <c r="A237" s="126" t="s">
        <v>118</v>
      </c>
      <c r="B237" s="126" t="s">
        <v>227</v>
      </c>
      <c r="C237" s="126" t="s">
        <v>228</v>
      </c>
      <c r="D237" s="126" t="s">
        <v>229</v>
      </c>
      <c r="E237" s="126" t="s">
        <v>17</v>
      </c>
      <c r="F237" s="126" t="s">
        <v>230</v>
      </c>
    </row>
    <row r="238" spans="1:6" s="147" customFormat="1" ht="12.75">
      <c r="A238" s="130" t="s">
        <v>265</v>
      </c>
      <c r="B238" s="131">
        <v>0</v>
      </c>
      <c r="C238" s="131">
        <v>0</v>
      </c>
      <c r="D238" s="131">
        <v>0</v>
      </c>
      <c r="E238" s="131">
        <v>0</v>
      </c>
      <c r="F238" s="132">
        <f aca="true" t="shared" si="7" ref="F238:F270">SUM(E238/$E$336*100)</f>
        <v>0</v>
      </c>
    </row>
    <row r="239" spans="1:6" s="147" customFormat="1" ht="17.25" customHeight="1">
      <c r="A239" s="142" t="s">
        <v>271</v>
      </c>
      <c r="B239" s="136">
        <f>SUM(B240:B248)</f>
        <v>201374</v>
      </c>
      <c r="C239" s="136">
        <f>SUM(C240:C248)</f>
        <v>233970</v>
      </c>
      <c r="D239" s="136">
        <f>SUM(D240:D248)</f>
        <v>210520</v>
      </c>
      <c r="E239" s="136">
        <f>SUM(E240:E248)</f>
        <v>240786</v>
      </c>
      <c r="F239" s="129">
        <f t="shared" si="7"/>
        <v>8.411232582705948</v>
      </c>
    </row>
    <row r="240" spans="1:6" s="141" customFormat="1" ht="12.75">
      <c r="A240" s="130" t="s">
        <v>231</v>
      </c>
      <c r="B240" s="131">
        <f>'[1]Meirānu pamatskola'!C32</f>
        <v>106255</v>
      </c>
      <c r="C240" s="131">
        <f>'[1]Meirānu pamatskola'!D32</f>
        <v>125985</v>
      </c>
      <c r="D240" s="131">
        <f>'[1]Meirānu pamatskola'!E32</f>
        <v>122695</v>
      </c>
      <c r="E240" s="131">
        <f>'[1]Meirānu pamatskola'!G32</f>
        <v>134995</v>
      </c>
      <c r="F240" s="132">
        <f t="shared" si="7"/>
        <v>4.715699178948898</v>
      </c>
    </row>
    <row r="241" spans="1:6" s="147" customFormat="1" ht="27.75" customHeight="1">
      <c r="A241" s="130" t="s">
        <v>232</v>
      </c>
      <c r="B241" s="131">
        <f>'[1]Meirānu pamatskola'!C43</f>
        <v>28820</v>
      </c>
      <c r="C241" s="131">
        <f>'[1]Meirānu pamatskola'!D43</f>
        <v>33474</v>
      </c>
      <c r="D241" s="131">
        <f>'[1]Meirānu pamatskola'!E43</f>
        <v>32662</v>
      </c>
      <c r="E241" s="131">
        <f>'[1]Meirānu pamatskola'!G43</f>
        <v>36456</v>
      </c>
      <c r="F241" s="132">
        <f t="shared" si="7"/>
        <v>1.2734955314475427</v>
      </c>
    </row>
    <row r="242" spans="1:6" s="147" customFormat="1" ht="12.75">
      <c r="A242" s="130" t="s">
        <v>233</v>
      </c>
      <c r="B242" s="131">
        <f>'[1]Meirānu pamatskola'!C47+'[1]NORDPLUS'!C26+'[1]ERASMUS'!C23</f>
        <v>3042</v>
      </c>
      <c r="C242" s="131">
        <f>'[1]Meirānu pamatskola'!D47+'[1]NORDPLUS'!D26+'[1]ERASMUS'!D23</f>
        <v>8227</v>
      </c>
      <c r="D242" s="131">
        <f>'[1]Meirānu pamatskola'!E47+'[1]NORDPLUS'!E26+'[1]ERASMUS'!E23</f>
        <v>8002</v>
      </c>
      <c r="E242" s="131">
        <f>'[1]Meirānu pamatskola'!F47+'[1]NORDPLUS'!F26+'[1]ERASMUS'!F23</f>
        <v>6069</v>
      </c>
      <c r="F242" s="132">
        <f t="shared" si="7"/>
        <v>0.2120047284495045</v>
      </c>
    </row>
    <row r="243" spans="1:6" s="147" customFormat="1" ht="12.75">
      <c r="A243" s="130" t="s">
        <v>234</v>
      </c>
      <c r="B243" s="131">
        <f>'[1]Meirānu pamatskola'!C54+'[1]NORDPLUS'!C30+'[1]ERASMUS'!C26</f>
        <v>38464</v>
      </c>
      <c r="C243" s="131">
        <f>'[1]Meirānu pamatskola'!D54+'[1]NORDPLUS'!D30+'[1]ERASMUS'!D26</f>
        <v>40381</v>
      </c>
      <c r="D243" s="131">
        <f>'[1]Meirānu pamatskola'!E54+'[1]NORDPLUS'!E30+'[1]ERASMUS'!E26</f>
        <v>24624</v>
      </c>
      <c r="E243" s="131">
        <f>'[1]Meirānu pamatskola'!F54+'[1]NORDPLUS'!F30+'[1]ERASMUS'!F26</f>
        <v>34746</v>
      </c>
      <c r="F243" s="132">
        <f t="shared" si="7"/>
        <v>1.2137611294622648</v>
      </c>
    </row>
    <row r="244" spans="1:6" s="147" customFormat="1" ht="27" customHeight="1">
      <c r="A244" s="130" t="s">
        <v>235</v>
      </c>
      <c r="B244" s="131">
        <f>'[1]Meirānu pamatskola'!C84+'[1]NORDPLUS'!C39+'[1]ERASMUS'!C35</f>
        <v>20014</v>
      </c>
      <c r="C244" s="131">
        <f>'[1]Meirānu pamatskola'!D84+'[1]NORDPLUS'!D39+'[1]ERASMUS'!D35</f>
        <v>20596</v>
      </c>
      <c r="D244" s="131">
        <f>'[1]Meirānu pamatskola'!E84+'[1]NORDPLUS'!E39+'[1]ERASMUS'!E35</f>
        <v>17951</v>
      </c>
      <c r="E244" s="131">
        <f>'[1]Meirānu pamatskola'!G84+'[1]NORDPLUS'!F39+'[1]ERASMUS'!F35</f>
        <v>26221</v>
      </c>
      <c r="F244" s="132">
        <f t="shared" si="7"/>
        <v>0.9159624295064192</v>
      </c>
    </row>
    <row r="245" spans="1:6" s="147" customFormat="1" ht="12.75">
      <c r="A245" s="130" t="s">
        <v>261</v>
      </c>
      <c r="B245" s="131">
        <f>'[1]Meirānu pamatskola'!C97</f>
        <v>200</v>
      </c>
      <c r="C245" s="131">
        <f>'[1]Meirānu pamatskola'!D97</f>
        <v>200</v>
      </c>
      <c r="D245" s="131">
        <f>'[1]Meirānu pamatskola'!E97</f>
        <v>196</v>
      </c>
      <c r="E245" s="131">
        <f>'[1]Meirānu pamatskola'!G97</f>
        <v>250</v>
      </c>
      <c r="F245" s="132">
        <f t="shared" si="7"/>
        <v>0.008733099705450012</v>
      </c>
    </row>
    <row r="246" spans="1:6" s="147" customFormat="1" ht="12.75">
      <c r="A246" s="130" t="s">
        <v>236</v>
      </c>
      <c r="B246" s="131">
        <f>'[1]Meirānu pamatskola'!C99</f>
        <v>0</v>
      </c>
      <c r="C246" s="131">
        <f>'[1]Meirānu pamatskola'!D99</f>
        <v>0</v>
      </c>
      <c r="D246" s="131">
        <f>'[1]Meirānu pamatskola'!E99</f>
        <v>0</v>
      </c>
      <c r="E246" s="131">
        <f>'[1]Meirānu pamatskola'!G99</f>
        <v>0</v>
      </c>
      <c r="F246" s="132">
        <f t="shared" si="7"/>
        <v>0</v>
      </c>
    </row>
    <row r="247" spans="1:6" s="147" customFormat="1" ht="12.75">
      <c r="A247" s="130" t="s">
        <v>249</v>
      </c>
      <c r="B247" s="131">
        <f>'[1]Meirānu pamatskola'!C101</f>
        <v>4409</v>
      </c>
      <c r="C247" s="131">
        <f>'[1]Meirānu pamatskola'!D101</f>
        <v>4899</v>
      </c>
      <c r="D247" s="131">
        <f>'[1]Meirānu pamatskola'!E101</f>
        <v>4202</v>
      </c>
      <c r="E247" s="131">
        <f>'[1]Meirānu pamatskola'!G101</f>
        <v>1847</v>
      </c>
      <c r="F247" s="132">
        <f t="shared" si="7"/>
        <v>0.0645201406238647</v>
      </c>
    </row>
    <row r="248" spans="1:6" s="147" customFormat="1" ht="12.75">
      <c r="A248" s="130" t="s">
        <v>247</v>
      </c>
      <c r="B248" s="131">
        <f>'[1]Meirānu pamatskola'!C107</f>
        <v>170</v>
      </c>
      <c r="C248" s="131">
        <f>'[1]Meirānu pamatskola'!D107</f>
        <v>208</v>
      </c>
      <c r="D248" s="131">
        <f>'[1]Meirānu pamatskola'!E107</f>
        <v>188</v>
      </c>
      <c r="E248" s="131">
        <f>'[1]Meirānu pamatskola'!G107</f>
        <v>202</v>
      </c>
      <c r="F248" s="132">
        <f t="shared" si="7"/>
        <v>0.00705634456200361</v>
      </c>
    </row>
    <row r="249" spans="1:6" s="141" customFormat="1" ht="12.75">
      <c r="A249" s="127" t="s">
        <v>171</v>
      </c>
      <c r="B249" s="128">
        <f>SUM(B250:B256)</f>
        <v>38651</v>
      </c>
      <c r="C249" s="128">
        <f>SUM(C250:C256)</f>
        <v>38728</v>
      </c>
      <c r="D249" s="128">
        <f>SUM(D250:D256)</f>
        <v>37092</v>
      </c>
      <c r="E249" s="128">
        <f>SUM(E250:E256)</f>
        <v>55106</v>
      </c>
      <c r="F249" s="129">
        <f t="shared" si="7"/>
        <v>1.9249847694741136</v>
      </c>
    </row>
    <row r="250" spans="1:6" s="147" customFormat="1" ht="12.75">
      <c r="A250" s="130" t="s">
        <v>231</v>
      </c>
      <c r="B250" s="131">
        <f>'[1]Mākslas skola'!D26</f>
        <v>25096</v>
      </c>
      <c r="C250" s="131">
        <f>'[1]Mākslas skola'!E26</f>
        <v>25130</v>
      </c>
      <c r="D250" s="131">
        <f>'[1]Mākslas skola'!F26</f>
        <v>24664</v>
      </c>
      <c r="E250" s="131">
        <f>'[1]Mākslas skola'!H26</f>
        <v>38484</v>
      </c>
      <c r="F250" s="132">
        <f t="shared" si="7"/>
        <v>1.3443384362581532</v>
      </c>
    </row>
    <row r="251" spans="1:6" s="147" customFormat="1" ht="25.5" customHeight="1">
      <c r="A251" s="130" t="s">
        <v>232</v>
      </c>
      <c r="B251" s="131">
        <f>'[1]Mākslas skola'!D33</f>
        <v>6790</v>
      </c>
      <c r="C251" s="131">
        <f>'[1]Mākslas skola'!E33</f>
        <v>6833</v>
      </c>
      <c r="D251" s="131">
        <f>'[1]Mākslas skola'!F33</f>
        <v>6830</v>
      </c>
      <c r="E251" s="131">
        <f>'[1]Mākslas skola'!H33</f>
        <v>10089</v>
      </c>
      <c r="F251" s="132">
        <f t="shared" si="7"/>
        <v>0.35243297171314075</v>
      </c>
    </row>
    <row r="252" spans="1:6" s="147" customFormat="1" ht="12.75">
      <c r="A252" s="130" t="s">
        <v>233</v>
      </c>
      <c r="B252" s="131">
        <f>'[1]Mākslas skola'!D37</f>
        <v>252</v>
      </c>
      <c r="C252" s="131">
        <f>'[1]Mākslas skola'!E37</f>
        <v>152</v>
      </c>
      <c r="D252" s="131">
        <f>'[1]Mākslas skola'!F37</f>
        <v>108</v>
      </c>
      <c r="E252" s="131">
        <f>'[1]Mākslas skola'!H37</f>
        <v>252</v>
      </c>
      <c r="F252" s="132">
        <f t="shared" si="7"/>
        <v>0.008802964503093614</v>
      </c>
    </row>
    <row r="253" spans="1:6" s="147" customFormat="1" ht="12.75">
      <c r="A253" s="130" t="s">
        <v>234</v>
      </c>
      <c r="B253" s="131">
        <f>'[1]Mākslas skola'!D42</f>
        <v>4293</v>
      </c>
      <c r="C253" s="131">
        <f>'[1]Mākslas skola'!E42</f>
        <v>4293</v>
      </c>
      <c r="D253" s="131">
        <f>'[1]Mākslas skola'!F42</f>
        <v>3451</v>
      </c>
      <c r="E253" s="131">
        <f>'[1]Mākslas skola'!H42</f>
        <v>4181</v>
      </c>
      <c r="F253" s="132">
        <f t="shared" si="7"/>
        <v>0.14605235947394601</v>
      </c>
    </row>
    <row r="254" spans="1:6" s="147" customFormat="1" ht="26.25" customHeight="1">
      <c r="A254" s="130" t="s">
        <v>235</v>
      </c>
      <c r="B254" s="131">
        <f>'[1]Mākslas skola'!D58</f>
        <v>1800</v>
      </c>
      <c r="C254" s="131">
        <f>'[1]Mākslas skola'!E58</f>
        <v>1800</v>
      </c>
      <c r="D254" s="131">
        <f>'[1]Mākslas skola'!F58</f>
        <v>1520</v>
      </c>
      <c r="E254" s="131">
        <f>'[1]Mākslas skola'!H58</f>
        <v>1880</v>
      </c>
      <c r="F254" s="132">
        <f t="shared" si="7"/>
        <v>0.0656729097849841</v>
      </c>
    </row>
    <row r="255" spans="1:6" s="147" customFormat="1" ht="14.25" customHeight="1">
      <c r="A255" s="130" t="s">
        <v>249</v>
      </c>
      <c r="B255" s="131">
        <f>'[1]Mākslas skola'!D67</f>
        <v>200</v>
      </c>
      <c r="C255" s="131">
        <f>'[1]Mākslas skola'!E67</f>
        <v>300</v>
      </c>
      <c r="D255" s="131">
        <f>'[1]Mākslas skola'!F67</f>
        <v>300</v>
      </c>
      <c r="E255" s="131">
        <f>'[1]Mākslas skola'!H67</f>
        <v>0</v>
      </c>
      <c r="F255" s="132">
        <f t="shared" si="7"/>
        <v>0</v>
      </c>
    </row>
    <row r="256" spans="1:6" s="141" customFormat="1" ht="14.25" customHeight="1">
      <c r="A256" s="130" t="s">
        <v>247</v>
      </c>
      <c r="B256" s="131">
        <f>'[1]Mākslas skola'!D69</f>
        <v>220</v>
      </c>
      <c r="C256" s="131">
        <f>'[1]Mākslas skola'!E69</f>
        <v>220</v>
      </c>
      <c r="D256" s="131">
        <f>'[1]Mākslas skola'!F69</f>
        <v>219</v>
      </c>
      <c r="E256" s="131">
        <f>'[1]Mākslas skola'!H69</f>
        <v>220</v>
      </c>
      <c r="F256" s="132">
        <f t="shared" si="7"/>
        <v>0.007685127740796011</v>
      </c>
    </row>
    <row r="257" spans="1:6" s="147" customFormat="1" ht="12.75">
      <c r="A257" s="142" t="s">
        <v>172</v>
      </c>
      <c r="B257" s="136">
        <f>SUM(B258:B263)</f>
        <v>25462</v>
      </c>
      <c r="C257" s="136">
        <f>SUM(C258:C263)</f>
        <v>26306</v>
      </c>
      <c r="D257" s="136">
        <f>SUM(D258:D263)</f>
        <v>25725</v>
      </c>
      <c r="E257" s="136">
        <f>SUM(E258:E263)</f>
        <v>33204</v>
      </c>
      <c r="F257" s="129">
        <f t="shared" si="7"/>
        <v>1.1598953704790491</v>
      </c>
    </row>
    <row r="258" spans="1:6" s="141" customFormat="1" ht="12.75">
      <c r="A258" s="130" t="s">
        <v>231</v>
      </c>
      <c r="B258" s="131">
        <f>'[1]Internāts'!C20</f>
        <v>9881</v>
      </c>
      <c r="C258" s="131">
        <f>'[1]Internāts'!D20</f>
        <v>10075</v>
      </c>
      <c r="D258" s="131">
        <f>'[1]Internāts'!E20</f>
        <v>9822</v>
      </c>
      <c r="E258" s="131">
        <f>'[1]Internāts'!F20</f>
        <v>12745</v>
      </c>
      <c r="F258" s="132">
        <f t="shared" si="7"/>
        <v>0.44521342298384164</v>
      </c>
    </row>
    <row r="259" spans="1:6" s="147" customFormat="1" ht="25.5" customHeight="1">
      <c r="A259" s="130" t="s">
        <v>232</v>
      </c>
      <c r="B259" s="131">
        <f>'[1]Internāts'!C26</f>
        <v>2628</v>
      </c>
      <c r="C259" s="131">
        <f>'[1]Internāts'!D26</f>
        <v>2836</v>
      </c>
      <c r="D259" s="131">
        <f>'[1]Internāts'!E26</f>
        <v>2547</v>
      </c>
      <c r="E259" s="131">
        <f>'[1]Internāts'!G26</f>
        <v>3639</v>
      </c>
      <c r="F259" s="132">
        <f t="shared" si="7"/>
        <v>0.12711899931253037</v>
      </c>
    </row>
    <row r="260" spans="1:6" s="147" customFormat="1" ht="12.75">
      <c r="A260" s="130" t="s">
        <v>234</v>
      </c>
      <c r="B260" s="131">
        <f>'[1]Internāts'!C30</f>
        <v>11465</v>
      </c>
      <c r="C260" s="131">
        <f>'[1]Internāts'!D30</f>
        <v>12307</v>
      </c>
      <c r="D260" s="131">
        <f>'[1]Internāts'!E30</f>
        <v>12308</v>
      </c>
      <c r="E260" s="131">
        <f>'[1]Internāts'!G30</f>
        <v>16209</v>
      </c>
      <c r="F260" s="132">
        <f t="shared" si="7"/>
        <v>0.5662192525025571</v>
      </c>
    </row>
    <row r="261" spans="1:6" s="147" customFormat="1" ht="24" customHeight="1">
      <c r="A261" s="130" t="s">
        <v>235</v>
      </c>
      <c r="B261" s="131">
        <f>'[1]Internāts'!C40</f>
        <v>462</v>
      </c>
      <c r="C261" s="131">
        <f>'[1]Internāts'!D40</f>
        <v>462</v>
      </c>
      <c r="D261" s="131">
        <f>'[1]Internāts'!E40</f>
        <v>431</v>
      </c>
      <c r="E261" s="131">
        <f>'[1]Internāts'!F40</f>
        <v>148</v>
      </c>
      <c r="F261" s="132">
        <f t="shared" si="7"/>
        <v>0.005169995025626407</v>
      </c>
    </row>
    <row r="262" spans="1:6" s="147" customFormat="1" ht="12.75">
      <c r="A262" s="130" t="s">
        <v>249</v>
      </c>
      <c r="B262" s="131">
        <f>'[1]Internāts'!C47</f>
        <v>0</v>
      </c>
      <c r="C262" s="131">
        <f>'[1]Internāts'!D47</f>
        <v>0</v>
      </c>
      <c r="D262" s="131">
        <f>'[1]Internāts'!E47</f>
        <v>0</v>
      </c>
      <c r="E262" s="131">
        <f>'[1]Internāts'!F47</f>
        <v>0</v>
      </c>
      <c r="F262" s="132">
        <f t="shared" si="7"/>
        <v>0</v>
      </c>
    </row>
    <row r="263" spans="1:6" s="147" customFormat="1" ht="12.75">
      <c r="A263" s="130" t="s">
        <v>272</v>
      </c>
      <c r="B263" s="131">
        <f>'[1]Internāts'!C49</f>
        <v>1026</v>
      </c>
      <c r="C263" s="131">
        <f>'[1]Internāts'!D49</f>
        <v>626</v>
      </c>
      <c r="D263" s="131">
        <f>'[1]Internāts'!E49</f>
        <v>617</v>
      </c>
      <c r="E263" s="131">
        <f>'[1]Internāts'!G49</f>
        <v>463</v>
      </c>
      <c r="F263" s="132">
        <f t="shared" si="7"/>
        <v>0.016173700654493424</v>
      </c>
    </row>
    <row r="264" spans="1:6" s="147" customFormat="1" ht="12.75">
      <c r="A264" s="127" t="s">
        <v>273</v>
      </c>
      <c r="B264" s="136">
        <f>SUM(B265:B270)</f>
        <v>8530</v>
      </c>
      <c r="C264" s="136">
        <f>SUM(C265:C270)</f>
        <v>8530</v>
      </c>
      <c r="D264" s="136">
        <f>SUM(D265:D270)</f>
        <v>5874</v>
      </c>
      <c r="E264" s="136">
        <f>SUM(E265:E270)</f>
        <v>6268</v>
      </c>
      <c r="F264" s="129">
        <f t="shared" si="7"/>
        <v>0.21895627581504273</v>
      </c>
    </row>
    <row r="265" spans="1:6" s="147" customFormat="1" ht="12.75">
      <c r="A265" s="130" t="s">
        <v>231</v>
      </c>
      <c r="B265" s="131">
        <f>'[1]Izglītības darba speciālists'!D17</f>
        <v>4339</v>
      </c>
      <c r="C265" s="131">
        <f>'[1]Izglītības darba speciālists'!E17</f>
        <v>4339</v>
      </c>
      <c r="D265" s="131">
        <f>'[1]Izglītības darba speciālists'!F17</f>
        <v>2801</v>
      </c>
      <c r="E265" s="131">
        <f>'[1]Izglītības darba speciālists'!G17</f>
        <v>2800</v>
      </c>
      <c r="F265" s="132">
        <f t="shared" si="7"/>
        <v>0.09781071670104013</v>
      </c>
    </row>
    <row r="266" spans="1:6" s="147" customFormat="1" ht="28.5" customHeight="1">
      <c r="A266" s="130" t="s">
        <v>232</v>
      </c>
      <c r="B266" s="131">
        <f>'[1]Izglītības darba speciālists'!D22</f>
        <v>1158</v>
      </c>
      <c r="C266" s="131">
        <f>'[1]Izglītības darba speciālists'!E22</f>
        <v>1158</v>
      </c>
      <c r="D266" s="131">
        <f>'[1]Izglītības darba speciālists'!F22</f>
        <v>794</v>
      </c>
      <c r="E266" s="131">
        <f>'[1]Izglītības darba speciālists'!G22</f>
        <v>747</v>
      </c>
      <c r="F266" s="132">
        <f t="shared" si="7"/>
        <v>0.02609450191988464</v>
      </c>
    </row>
    <row r="267" spans="1:6" s="141" customFormat="1" ht="12.75">
      <c r="A267" s="130" t="s">
        <v>233</v>
      </c>
      <c r="B267" s="131">
        <f>'[1]Izglītības darba speciālists'!D25</f>
        <v>142</v>
      </c>
      <c r="C267" s="131">
        <f>'[1]Izglītības darba speciālists'!E25</f>
        <v>142</v>
      </c>
      <c r="D267" s="131">
        <f>'[1]Izglītības darba speciālists'!F25</f>
        <v>55</v>
      </c>
      <c r="E267" s="131">
        <f>'[1]Izglītības darba speciālists'!G25</f>
        <v>71</v>
      </c>
      <c r="F267" s="132">
        <f t="shared" si="7"/>
        <v>0.002480200316347804</v>
      </c>
    </row>
    <row r="268" spans="1:6" s="147" customFormat="1" ht="12.75">
      <c r="A268" s="130" t="s">
        <v>234</v>
      </c>
      <c r="B268" s="131">
        <f>'[1]Izglītības darba speciālists'!D28</f>
        <v>1016</v>
      </c>
      <c r="C268" s="131">
        <f>'[1]Izglītības darba speciālists'!E28</f>
        <v>1012</v>
      </c>
      <c r="D268" s="131">
        <f>'[1]Izglītības darba speciālists'!F28</f>
        <v>865</v>
      </c>
      <c r="E268" s="131">
        <f>'[1]Izglītības darba speciālists'!G28</f>
        <v>860</v>
      </c>
      <c r="F268" s="132">
        <f t="shared" si="7"/>
        <v>0.030041862986748043</v>
      </c>
    </row>
    <row r="269" spans="1:6" s="147" customFormat="1" ht="28.5" customHeight="1">
      <c r="A269" s="130" t="s">
        <v>235</v>
      </c>
      <c r="B269" s="131">
        <f>'[1]Izglītības darba speciālists'!D39</f>
        <v>605</v>
      </c>
      <c r="C269" s="131">
        <f>'[1]Izglītības darba speciālists'!E39</f>
        <v>609</v>
      </c>
      <c r="D269" s="131">
        <f>'[1]Izglītības darba speciālists'!F39</f>
        <v>254</v>
      </c>
      <c r="E269" s="131">
        <f>'[1]Izglītības darba speciālists'!G39</f>
        <v>365</v>
      </c>
      <c r="F269" s="132">
        <f t="shared" si="7"/>
        <v>0.012750325569957019</v>
      </c>
    </row>
    <row r="270" spans="1:6" s="147" customFormat="1" ht="12.75">
      <c r="A270" s="130" t="s">
        <v>247</v>
      </c>
      <c r="B270" s="131">
        <f>'[1]Izglītības darba speciālists'!D47</f>
        <v>1270</v>
      </c>
      <c r="C270" s="131">
        <f>'[1]Izglītības darba speciālists'!E47</f>
        <v>1270</v>
      </c>
      <c r="D270" s="131">
        <f>'[1]Izglītības darba speciālists'!F47</f>
        <v>1105</v>
      </c>
      <c r="E270" s="131">
        <f>'[1]Izglītības darba speciālists'!G47</f>
        <v>1425</v>
      </c>
      <c r="F270" s="132">
        <f t="shared" si="7"/>
        <v>0.049778668321065075</v>
      </c>
    </row>
    <row r="271" spans="1:6" s="123" customFormat="1" ht="38.25" customHeight="1">
      <c r="A271" s="126" t="s">
        <v>118</v>
      </c>
      <c r="B271" s="126" t="s">
        <v>227</v>
      </c>
      <c r="C271" s="126" t="s">
        <v>228</v>
      </c>
      <c r="D271" s="126" t="s">
        <v>229</v>
      </c>
      <c r="E271" s="126" t="s">
        <v>17</v>
      </c>
      <c r="F271" s="126" t="s">
        <v>230</v>
      </c>
    </row>
    <row r="272" spans="1:6" s="147" customFormat="1" ht="16.5" customHeight="1">
      <c r="A272" s="127" t="s">
        <v>174</v>
      </c>
      <c r="B272" s="136">
        <f>SUM(B273)</f>
        <v>50000</v>
      </c>
      <c r="C272" s="136">
        <f>SUM(C273)</f>
        <v>50000</v>
      </c>
      <c r="D272" s="136">
        <f>SUM(D273)</f>
        <v>44631</v>
      </c>
      <c r="E272" s="136">
        <f>SUM(E273)</f>
        <v>50000</v>
      </c>
      <c r="F272" s="129">
        <f aca="true" t="shared" si="8" ref="F272:F278">SUM(E272/$E$336*100)</f>
        <v>1.7466199410900027</v>
      </c>
    </row>
    <row r="273" spans="1:6" s="147" customFormat="1" ht="17.25" customHeight="1">
      <c r="A273" s="130" t="s">
        <v>265</v>
      </c>
      <c r="B273" s="131">
        <f>'[1]Izglītības norēķini'!C20</f>
        <v>50000</v>
      </c>
      <c r="C273" s="131">
        <f>'[1]Izglītības norēķini'!D20</f>
        <v>50000</v>
      </c>
      <c r="D273" s="131">
        <f>'[1]Izglītības norēķini'!E20</f>
        <v>44631</v>
      </c>
      <c r="E273" s="131">
        <f>'[1]Izglītības norēķini'!F20</f>
        <v>50000</v>
      </c>
      <c r="F273" s="132">
        <f t="shared" si="8"/>
        <v>1.7466199410900027</v>
      </c>
    </row>
    <row r="274" spans="1:6" s="141" customFormat="1" ht="28.5" customHeight="1">
      <c r="A274" s="127" t="s">
        <v>274</v>
      </c>
      <c r="B274" s="134">
        <f>SUM(B275)</f>
        <v>0</v>
      </c>
      <c r="C274" s="134">
        <f>SUM(C275)</f>
        <v>0</v>
      </c>
      <c r="D274" s="134">
        <f>SUM(D275)</f>
        <v>0</v>
      </c>
      <c r="E274" s="134">
        <f>SUM(E275)</f>
        <v>0</v>
      </c>
      <c r="F274" s="132">
        <f t="shared" si="8"/>
        <v>0</v>
      </c>
    </row>
    <row r="275" spans="1:6" s="147" customFormat="1" ht="26.25" customHeight="1">
      <c r="A275" s="130" t="s">
        <v>267</v>
      </c>
      <c r="B275" s="131">
        <v>0</v>
      </c>
      <c r="C275" s="131">
        <v>0</v>
      </c>
      <c r="D275" s="143">
        <v>0</v>
      </c>
      <c r="E275" s="143">
        <v>0</v>
      </c>
      <c r="F275" s="132">
        <f t="shared" si="8"/>
        <v>0</v>
      </c>
    </row>
    <row r="276" spans="1:6" s="147" customFormat="1" ht="14.25">
      <c r="A276" s="139" t="s">
        <v>175</v>
      </c>
      <c r="B276" s="150">
        <f>SUM(B219,B227,B239,B249,B257,B264,B272,B274)</f>
        <v>1079764</v>
      </c>
      <c r="C276" s="150">
        <f>SUM(C219,C227,C239,C249,C257,C264,C272,C274)</f>
        <v>1228429</v>
      </c>
      <c r="D276" s="150">
        <f>SUM(D219,D227,D239,D249,D257,D264,D272,D274)</f>
        <v>1133248</v>
      </c>
      <c r="E276" s="150">
        <f>SUM(E219,E227,E239,E249,E257,E264,E272,E274)</f>
        <v>1309011</v>
      </c>
      <c r="F276" s="129">
        <f t="shared" si="8"/>
        <v>45.72689431412331</v>
      </c>
    </row>
    <row r="277" spans="1:6" s="141" customFormat="1" ht="12.75">
      <c r="A277" s="127" t="s">
        <v>275</v>
      </c>
      <c r="B277" s="136">
        <f>SUM(B278:B279)</f>
        <v>38429</v>
      </c>
      <c r="C277" s="136">
        <f>SUM(C278:C279)</f>
        <v>37955</v>
      </c>
      <c r="D277" s="136">
        <f>SUM(D278:D279)</f>
        <v>27661</v>
      </c>
      <c r="E277" s="136">
        <f>SUM(E278:E279)</f>
        <v>33957</v>
      </c>
      <c r="F277" s="129">
        <f t="shared" si="8"/>
        <v>1.1861994667918643</v>
      </c>
    </row>
    <row r="278" spans="1:6" s="147" customFormat="1" ht="15.75" customHeight="1">
      <c r="A278" s="253" t="s">
        <v>276</v>
      </c>
      <c r="B278" s="255">
        <f>'[1]pabalsti'!D16</f>
        <v>38429</v>
      </c>
      <c r="C278" s="158">
        <f>'[1]pabalsti'!E16</f>
        <v>37955</v>
      </c>
      <c r="D278" s="263">
        <f>'[1]pabalsti'!F16</f>
        <v>27661</v>
      </c>
      <c r="E278" s="263">
        <f>'[1]pabalsti'!G16</f>
        <v>33957</v>
      </c>
      <c r="F278" s="265">
        <f t="shared" si="8"/>
        <v>1.1861994667918643</v>
      </c>
    </row>
    <row r="279" spans="1:6" s="147" customFormat="1" ht="8.25" customHeight="1" hidden="1">
      <c r="A279" s="262"/>
      <c r="B279" s="256"/>
      <c r="C279" s="159"/>
      <c r="D279" s="264"/>
      <c r="E279" s="264"/>
      <c r="F279" s="266">
        <f>SUM(D279/$D$336*100)</f>
        <v>0</v>
      </c>
    </row>
    <row r="280" spans="1:6" s="147" customFormat="1" ht="12.75">
      <c r="A280" s="142" t="s">
        <v>277</v>
      </c>
      <c r="B280" s="160">
        <f>SUM(B281:B288)</f>
        <v>69431</v>
      </c>
      <c r="C280" s="160">
        <f>SUM(C281:C288)</f>
        <v>70754</v>
      </c>
      <c r="D280" s="160">
        <f>SUM(D281:D288)</f>
        <v>53063</v>
      </c>
      <c r="E280" s="160">
        <f>SUM(E281:E288)</f>
        <v>74942</v>
      </c>
      <c r="F280" s="161">
        <f aca="true" t="shared" si="9" ref="F280:F304">SUM(E280/$E$336*100)</f>
        <v>2.6179038325033392</v>
      </c>
    </row>
    <row r="281" spans="1:6" s="147" customFormat="1" ht="12.75">
      <c r="A281" s="130" t="s">
        <v>231</v>
      </c>
      <c r="B281" s="131">
        <f>'[1]Soc.dienests'!D25</f>
        <v>36614</v>
      </c>
      <c r="C281" s="131">
        <f>'[1]Soc.dienests'!E25</f>
        <v>36614</v>
      </c>
      <c r="D281" s="131">
        <f>'[1]Soc.dienests'!F25</f>
        <v>32265</v>
      </c>
      <c r="E281" s="131">
        <f>'[1]Soc.dienests'!H25</f>
        <v>37991</v>
      </c>
      <c r="F281" s="162">
        <f t="shared" si="9"/>
        <v>1.3271167636390058</v>
      </c>
    </row>
    <row r="282" spans="1:6" s="147" customFormat="1" ht="27" customHeight="1">
      <c r="A282" s="130" t="s">
        <v>232</v>
      </c>
      <c r="B282" s="131">
        <f>'[1]Soc.dienests'!D29</f>
        <v>10110</v>
      </c>
      <c r="C282" s="131">
        <f>'[1]Soc.dienests'!E29</f>
        <v>10110</v>
      </c>
      <c r="D282" s="131">
        <f>'[1]Soc.dienests'!F29</f>
        <v>8106</v>
      </c>
      <c r="E282" s="131">
        <f>'[1]Soc.dienests'!H29</f>
        <v>9712</v>
      </c>
      <c r="F282" s="162">
        <f t="shared" si="9"/>
        <v>0.3392634573573221</v>
      </c>
    </row>
    <row r="283" spans="1:6" s="147" customFormat="1" ht="12.75">
      <c r="A283" s="130" t="s">
        <v>233</v>
      </c>
      <c r="B283" s="131">
        <f>'[1]Soc.dienests'!D34</f>
        <v>1414</v>
      </c>
      <c r="C283" s="131">
        <f>'[1]Soc.dienests'!E34</f>
        <v>1414</v>
      </c>
      <c r="D283" s="131">
        <f>'[1]Soc.dienests'!F34</f>
        <v>424</v>
      </c>
      <c r="E283" s="131">
        <f>'[1]Soc.dienests'!G34</f>
        <v>1828</v>
      </c>
      <c r="F283" s="162">
        <f t="shared" si="9"/>
        <v>0.0638564250462505</v>
      </c>
    </row>
    <row r="284" spans="1:6" s="147" customFormat="1" ht="12.75">
      <c r="A284" s="130" t="s">
        <v>234</v>
      </c>
      <c r="B284" s="131">
        <f>'[1]Soc.dienests'!D41</f>
        <v>7940</v>
      </c>
      <c r="C284" s="131">
        <f>'[1]Soc.dienests'!E41</f>
        <v>8307</v>
      </c>
      <c r="D284" s="131">
        <f>'[1]Soc.dienests'!F41</f>
        <v>7029</v>
      </c>
      <c r="E284" s="131">
        <f>'[1]Soc.dienests'!G41</f>
        <v>9602</v>
      </c>
      <c r="F284" s="162">
        <f t="shared" si="9"/>
        <v>0.3354208934869241</v>
      </c>
    </row>
    <row r="285" spans="1:6" s="141" customFormat="1" ht="23.25" customHeight="1">
      <c r="A285" s="130" t="s">
        <v>235</v>
      </c>
      <c r="B285" s="131">
        <f>'[1]Soc.dienests'!D56</f>
        <v>3548</v>
      </c>
      <c r="C285" s="131">
        <f>'[1]Soc.dienests'!E56</f>
        <v>3732</v>
      </c>
      <c r="D285" s="131">
        <f>'[1]Soc.dienests'!F56</f>
        <v>1753</v>
      </c>
      <c r="E285" s="131">
        <f>'[1]Soc.dienests'!H56</f>
        <v>3614</v>
      </c>
      <c r="F285" s="162">
        <f t="shared" si="9"/>
        <v>0.12624568934198538</v>
      </c>
    </row>
    <row r="286" spans="1:6" s="141" customFormat="1" ht="15" customHeight="1">
      <c r="A286" s="130" t="s">
        <v>249</v>
      </c>
      <c r="B286" s="131">
        <f>'[1]Soc.dienests'!D66</f>
        <v>4000</v>
      </c>
      <c r="C286" s="131">
        <f>'[1]Soc.dienests'!E66</f>
        <v>4000</v>
      </c>
      <c r="D286" s="131">
        <f>'[1]Soc.dienests'!F66</f>
        <v>0</v>
      </c>
      <c r="E286" s="131">
        <f>'[1]Soc.dienests'!H66</f>
        <v>5406</v>
      </c>
      <c r="F286" s="162">
        <f t="shared" si="9"/>
        <v>0.1888445480306511</v>
      </c>
    </row>
    <row r="287" spans="1:6" s="141" customFormat="1" ht="15.75" customHeight="1">
      <c r="A287" s="130" t="s">
        <v>278</v>
      </c>
      <c r="B287" s="131">
        <f>'[1]Soc.dienests'!D70</f>
        <v>5805</v>
      </c>
      <c r="C287" s="131">
        <f>'[1]Soc.dienests'!E70</f>
        <v>6577</v>
      </c>
      <c r="D287" s="131">
        <f>'[1]Soc.dienests'!F70</f>
        <v>3486</v>
      </c>
      <c r="E287" s="131">
        <f>'[1]Soc.dienests'!G70</f>
        <v>4482</v>
      </c>
      <c r="F287" s="162">
        <f t="shared" si="9"/>
        <v>0.15656701151930782</v>
      </c>
    </row>
    <row r="288" spans="1:6" s="151" customFormat="1" ht="14.25" customHeight="1">
      <c r="A288" s="130" t="s">
        <v>279</v>
      </c>
      <c r="B288" s="131">
        <v>0</v>
      </c>
      <c r="C288" s="131">
        <v>0</v>
      </c>
      <c r="D288" s="131">
        <v>0</v>
      </c>
      <c r="E288" s="131">
        <f>'[1]Soc.dienests'!H74</f>
        <v>2307</v>
      </c>
      <c r="F288" s="162">
        <f t="shared" si="9"/>
        <v>0.08058904408189273</v>
      </c>
    </row>
    <row r="289" spans="1:6" s="147" customFormat="1" ht="12.75">
      <c r="A289" s="142" t="s">
        <v>280</v>
      </c>
      <c r="B289" s="136">
        <f>SUM(B290:B295)</f>
        <v>26709</v>
      </c>
      <c r="C289" s="136">
        <f>SUM(C290:C295)</f>
        <v>26709</v>
      </c>
      <c r="D289" s="136">
        <f>SUM(D290:D295)</f>
        <v>18131</v>
      </c>
      <c r="E289" s="136">
        <f>SUM(E290:E295)</f>
        <v>19560</v>
      </c>
      <c r="F289" s="161">
        <f t="shared" si="9"/>
        <v>0.6832777209544091</v>
      </c>
    </row>
    <row r="290" spans="1:6" s="147" customFormat="1" ht="12.75">
      <c r="A290" s="130" t="s">
        <v>231</v>
      </c>
      <c r="B290" s="131">
        <f>'[1]Asistenti'!D22</f>
        <v>21360</v>
      </c>
      <c r="C290" s="131">
        <f>'[1]Asistenti'!E22</f>
        <v>21360</v>
      </c>
      <c r="D290" s="131">
        <f>'[1]Asistenti'!F22</f>
        <v>14551</v>
      </c>
      <c r="E290" s="131">
        <f>'[1]Asistenti'!G22</f>
        <v>15511</v>
      </c>
      <c r="F290" s="162">
        <f t="shared" si="9"/>
        <v>0.5418364381249406</v>
      </c>
    </row>
    <row r="291" spans="1:6" s="147" customFormat="1" ht="28.5" customHeight="1">
      <c r="A291" s="130" t="s">
        <v>232</v>
      </c>
      <c r="B291" s="131">
        <f>'[1]Asistenti'!D24</f>
        <v>5039</v>
      </c>
      <c r="C291" s="131">
        <f>'[1]Asistenti'!E24</f>
        <v>5039</v>
      </c>
      <c r="D291" s="131">
        <f>'[1]Asistenti'!F24</f>
        <v>3398</v>
      </c>
      <c r="E291" s="131">
        <f>'[1]Asistenti'!G24</f>
        <v>3659</v>
      </c>
      <c r="F291" s="162">
        <f t="shared" si="9"/>
        <v>0.12781764728896639</v>
      </c>
    </row>
    <row r="292" spans="1:6" s="147" customFormat="1" ht="16.5" customHeight="1">
      <c r="A292" s="130" t="s">
        <v>234</v>
      </c>
      <c r="B292" s="131">
        <f>'[1]Asistenti'!D26</f>
        <v>20</v>
      </c>
      <c r="C292" s="131">
        <f>'[1]Asistenti'!E26</f>
        <v>64</v>
      </c>
      <c r="D292" s="131">
        <f>'[1]Asistenti'!F26</f>
        <v>64</v>
      </c>
      <c r="E292" s="131">
        <f>'[1]Asistenti'!G26</f>
        <v>20</v>
      </c>
      <c r="F292" s="162">
        <f t="shared" si="9"/>
        <v>0.0006986479764360011</v>
      </c>
    </row>
    <row r="293" spans="1:6" s="147" customFormat="1" ht="25.5">
      <c r="A293" s="130" t="s">
        <v>235</v>
      </c>
      <c r="B293" s="131">
        <f>'[1]Asistenti'!D29</f>
        <v>140</v>
      </c>
      <c r="C293" s="131">
        <f>'[1]Asistenti'!E29</f>
        <v>96</v>
      </c>
      <c r="D293" s="131">
        <f>'[1]Asistenti'!F29</f>
        <v>45</v>
      </c>
      <c r="E293" s="131">
        <f>'[1]Asistenti'!G29</f>
        <v>220</v>
      </c>
      <c r="F293" s="162">
        <f t="shared" si="9"/>
        <v>0.007685127740796011</v>
      </c>
    </row>
    <row r="294" spans="1:6" s="147" customFormat="1" ht="12.75">
      <c r="A294" s="130" t="s">
        <v>249</v>
      </c>
      <c r="B294" s="131">
        <f>'[1]Asistenti'!D33</f>
        <v>0</v>
      </c>
      <c r="C294" s="131">
        <f>'[1]Asistenti'!E33</f>
        <v>0</v>
      </c>
      <c r="D294" s="131">
        <f>'[1]Asistenti'!F33</f>
        <v>0</v>
      </c>
      <c r="E294" s="131">
        <f>'[1]Asistenti'!G33</f>
        <v>0</v>
      </c>
      <c r="F294" s="162">
        <f t="shared" si="9"/>
        <v>0</v>
      </c>
    </row>
    <row r="295" spans="1:6" s="141" customFormat="1" ht="15" customHeight="1">
      <c r="A295" s="130" t="s">
        <v>272</v>
      </c>
      <c r="B295" s="131">
        <f>'[1]Asistenti'!D35</f>
        <v>150</v>
      </c>
      <c r="C295" s="131">
        <f>'[1]Asistenti'!E35</f>
        <v>150</v>
      </c>
      <c r="D295" s="131">
        <f>'[1]Asistenti'!F35</f>
        <v>73</v>
      </c>
      <c r="E295" s="131">
        <f>'[1]Asistenti'!G35</f>
        <v>150</v>
      </c>
      <c r="F295" s="162">
        <f t="shared" si="9"/>
        <v>0.005239859823270008</v>
      </c>
    </row>
    <row r="296" spans="1:6" s="141" customFormat="1" ht="15" customHeight="1">
      <c r="A296" s="142" t="s">
        <v>281</v>
      </c>
      <c r="B296" s="134">
        <f>SUM(B297:B299)</f>
        <v>2600</v>
      </c>
      <c r="C296" s="134">
        <f>SUM(C297:C299)</f>
        <v>3371</v>
      </c>
      <c r="D296" s="134">
        <f>SUM(D297:D299)</f>
        <v>771</v>
      </c>
      <c r="E296" s="134">
        <f>SUM(E297:E299)</f>
        <v>4069</v>
      </c>
      <c r="F296" s="161">
        <f t="shared" si="9"/>
        <v>0.1421399308059044</v>
      </c>
    </row>
    <row r="297" spans="1:6" s="141" customFormat="1" ht="15" customHeight="1">
      <c r="A297" s="130" t="s">
        <v>234</v>
      </c>
      <c r="B297" s="131">
        <v>0</v>
      </c>
      <c r="C297" s="131">
        <v>0</v>
      </c>
      <c r="D297" s="131">
        <v>0</v>
      </c>
      <c r="E297" s="131">
        <v>0</v>
      </c>
      <c r="F297" s="162">
        <f t="shared" si="9"/>
        <v>0</v>
      </c>
    </row>
    <row r="298" spans="1:6" s="141" customFormat="1" ht="15" customHeight="1">
      <c r="A298" s="130" t="s">
        <v>249</v>
      </c>
      <c r="B298" s="131">
        <f>'[1]Invalīdu aizsardzība'!D22</f>
        <v>2600</v>
      </c>
      <c r="C298" s="131">
        <f>'[1]Invalīdu aizsardzība'!E22</f>
        <v>2600</v>
      </c>
      <c r="D298" s="131">
        <f>'[1]Invalīdu aizsardzība'!F22</f>
        <v>0</v>
      </c>
      <c r="E298" s="131">
        <f>'[1]Invalīdu aizsardzība'!H22</f>
        <v>3273</v>
      </c>
      <c r="F298" s="162">
        <f t="shared" si="9"/>
        <v>0.11433374134375157</v>
      </c>
    </row>
    <row r="299" spans="1:6" s="141" customFormat="1" ht="15" customHeight="1">
      <c r="A299" s="163" t="s">
        <v>268</v>
      </c>
      <c r="B299" s="143">
        <f>'[1]Invalīdu aizsardzība'!D24</f>
        <v>0</v>
      </c>
      <c r="C299" s="143">
        <f>'[1]Invalīdu aizsardzība'!E24</f>
        <v>771</v>
      </c>
      <c r="D299" s="143">
        <f>'[1]Invalīdu aizsardzība'!F24</f>
        <v>771</v>
      </c>
      <c r="E299" s="143">
        <f>'[1]Invalīdu aizsardzība'!H24</f>
        <v>796</v>
      </c>
      <c r="F299" s="162">
        <f t="shared" si="9"/>
        <v>0.027806189462152842</v>
      </c>
    </row>
    <row r="300" spans="1:6" s="147" customFormat="1" ht="12.75">
      <c r="A300" s="142" t="s">
        <v>180</v>
      </c>
      <c r="B300" s="136">
        <f>SUM(B301:B309)</f>
        <v>238377</v>
      </c>
      <c r="C300" s="136">
        <f>SUM(C301:C309)</f>
        <v>243010</v>
      </c>
      <c r="D300" s="136">
        <f>SUM(D301:D309)</f>
        <v>231925</v>
      </c>
      <c r="E300" s="136">
        <f>SUM(E301:E309)</f>
        <v>241687</v>
      </c>
      <c r="F300" s="161">
        <f t="shared" si="9"/>
        <v>8.44270667404439</v>
      </c>
    </row>
    <row r="301" spans="1:6" s="147" customFormat="1" ht="12.75">
      <c r="A301" s="130" t="s">
        <v>231</v>
      </c>
      <c r="B301" s="131">
        <f>'[1]Soc.aprūpes centrs'!D44</f>
        <v>103189</v>
      </c>
      <c r="C301" s="131">
        <f>'[1]Soc.aprūpes centrs'!E44</f>
        <v>107583</v>
      </c>
      <c r="D301" s="131">
        <f>'[1]Soc.aprūpes centrs'!F44</f>
        <v>107583</v>
      </c>
      <c r="E301" s="131">
        <f>'[1]Soc.aprūpes centrs'!G44</f>
        <v>108485</v>
      </c>
      <c r="F301" s="162">
        <f t="shared" si="9"/>
        <v>3.7896412861829787</v>
      </c>
    </row>
    <row r="302" spans="1:6" s="147" customFormat="1" ht="25.5" customHeight="1">
      <c r="A302" s="130" t="s">
        <v>232</v>
      </c>
      <c r="B302" s="131">
        <f>'[1]Soc.aprūpes centrs'!D52</f>
        <v>27190</v>
      </c>
      <c r="C302" s="131">
        <f>'[1]Soc.aprūpes centrs'!E52</f>
        <v>27190</v>
      </c>
      <c r="D302" s="131">
        <f>'[1]Soc.aprūpes centrs'!F52</f>
        <v>26859</v>
      </c>
      <c r="E302" s="131">
        <f>'[1]Soc.aprūpes centrs'!G52</f>
        <v>29290</v>
      </c>
      <c r="F302" s="162">
        <f t="shared" si="9"/>
        <v>1.0231699614905234</v>
      </c>
    </row>
    <row r="303" spans="1:6" s="147" customFormat="1" ht="15" customHeight="1">
      <c r="A303" s="130" t="s">
        <v>233</v>
      </c>
      <c r="B303" s="131">
        <f>'[1]Soc.aprūpes centrs'!D56</f>
        <v>890</v>
      </c>
      <c r="C303" s="131">
        <f>'[1]Soc.aprūpes centrs'!E56</f>
        <v>890</v>
      </c>
      <c r="D303" s="131">
        <f>'[1]Soc.aprūpes centrs'!F56</f>
        <v>821</v>
      </c>
      <c r="E303" s="131">
        <f>'[1]Soc.aprūpes centrs'!G56</f>
        <v>1110</v>
      </c>
      <c r="F303" s="162">
        <f t="shared" si="9"/>
        <v>0.03877496269219806</v>
      </c>
    </row>
    <row r="304" spans="1:6" s="147" customFormat="1" ht="15" customHeight="1">
      <c r="A304" s="130" t="s">
        <v>234</v>
      </c>
      <c r="B304" s="131">
        <f>'[1]Soc.aprūpes centrs'!D61</f>
        <v>30864</v>
      </c>
      <c r="C304" s="131">
        <f>'[1]Soc.aprūpes centrs'!E61</f>
        <v>32729</v>
      </c>
      <c r="D304" s="131">
        <f>'[1]Soc.aprūpes centrs'!F61</f>
        <v>32730</v>
      </c>
      <c r="E304" s="131">
        <f>'[1]Soc.aprūpes centrs'!G61</f>
        <v>34230</v>
      </c>
      <c r="F304" s="162">
        <f t="shared" si="9"/>
        <v>1.1957360116702158</v>
      </c>
    </row>
    <row r="305" spans="1:6" s="123" customFormat="1" ht="38.25" customHeight="1">
      <c r="A305" s="126" t="s">
        <v>118</v>
      </c>
      <c r="B305" s="126" t="s">
        <v>227</v>
      </c>
      <c r="C305" s="126" t="s">
        <v>228</v>
      </c>
      <c r="D305" s="126" t="s">
        <v>229</v>
      </c>
      <c r="E305" s="126" t="s">
        <v>17</v>
      </c>
      <c r="F305" s="126" t="s">
        <v>230</v>
      </c>
    </row>
    <row r="306" spans="1:6" s="147" customFormat="1" ht="25.5">
      <c r="A306" s="130" t="s">
        <v>235</v>
      </c>
      <c r="B306" s="131">
        <f>'[1]Soc.aprūpes centrs'!D90</f>
        <v>56293</v>
      </c>
      <c r="C306" s="131">
        <f>'[1]Soc.aprūpes centrs'!E90</f>
        <v>54269</v>
      </c>
      <c r="D306" s="131">
        <f>'[1]Soc.aprūpes centrs'!F90</f>
        <v>51498</v>
      </c>
      <c r="E306" s="131">
        <f>'[1]Soc.aprūpes centrs'!G90</f>
        <v>59358</v>
      </c>
      <c r="F306" s="162">
        <f>SUM(E306/$E$336*100)</f>
        <v>2.0735173292644076</v>
      </c>
    </row>
    <row r="307" spans="1:6" s="147" customFormat="1" ht="12.75">
      <c r="A307" s="130" t="s">
        <v>236</v>
      </c>
      <c r="B307" s="131">
        <f>'[1]Soc.aprūpes centrs'!D108</f>
        <v>110</v>
      </c>
      <c r="C307" s="131">
        <f>'[1]Soc.aprūpes centrs'!E108</f>
        <v>110</v>
      </c>
      <c r="D307" s="131">
        <f>'[1]Soc.aprūpes centrs'!F108</f>
        <v>95</v>
      </c>
      <c r="E307" s="131">
        <f>'[1]Soc.aprūpes centrs'!G108</f>
        <v>110</v>
      </c>
      <c r="F307" s="162">
        <f aca="true" t="shared" si="10" ref="F307:F335">SUM(E307/$E$336*100)</f>
        <v>0.0038425638703980056</v>
      </c>
    </row>
    <row r="308" spans="1:6" s="141" customFormat="1" ht="12.75">
      <c r="A308" s="130" t="s">
        <v>249</v>
      </c>
      <c r="B308" s="131">
        <f>'[1]Soc.aprūpes centrs'!D110</f>
        <v>19841</v>
      </c>
      <c r="C308" s="131">
        <f>'[1]Soc.aprūpes centrs'!E110</f>
        <v>19841</v>
      </c>
      <c r="D308" s="131">
        <f>'[1]Soc.aprūpes centrs'!F110</f>
        <v>11941</v>
      </c>
      <c r="E308" s="131">
        <f>'[1]Soc.aprūpes centrs'!H110</f>
        <v>9104</v>
      </c>
      <c r="F308" s="162">
        <f t="shared" si="10"/>
        <v>0.3180245588736677</v>
      </c>
    </row>
    <row r="309" spans="1:6" s="141" customFormat="1" ht="12.75">
      <c r="A309" s="130" t="s">
        <v>282</v>
      </c>
      <c r="B309" s="131">
        <f>'[1]Soc.aprūpes centrs'!D115</f>
        <v>0</v>
      </c>
      <c r="C309" s="131">
        <f>'[1]Soc.aprūpes centrs'!E115</f>
        <v>398</v>
      </c>
      <c r="D309" s="131">
        <f>'[1]Soc.aprūpes centrs'!F115</f>
        <v>398</v>
      </c>
      <c r="E309" s="131">
        <f>'[1]Soc.aprūpes centrs'!G115</f>
        <v>0</v>
      </c>
      <c r="F309" s="162">
        <f t="shared" si="10"/>
        <v>0</v>
      </c>
    </row>
    <row r="310" spans="1:6" s="123" customFormat="1" ht="12.75">
      <c r="A310" s="127" t="s">
        <v>181</v>
      </c>
      <c r="B310" s="128">
        <f>SUM(B311:B316)</f>
        <v>15415</v>
      </c>
      <c r="C310" s="128">
        <f>SUM(C311:C316)</f>
        <v>15723</v>
      </c>
      <c r="D310" s="128">
        <f>SUM(D311:D316)</f>
        <v>15149</v>
      </c>
      <c r="E310" s="128">
        <f>SUM(E311:E316)</f>
        <v>15517</v>
      </c>
      <c r="F310" s="161">
        <f t="shared" si="10"/>
        <v>0.5420460325178714</v>
      </c>
    </row>
    <row r="311" spans="1:6" s="123" customFormat="1" ht="12.75">
      <c r="A311" s="130" t="s">
        <v>231</v>
      </c>
      <c r="B311" s="131">
        <f>'[1]Bāriņtiesa'!D22</f>
        <v>10588</v>
      </c>
      <c r="C311" s="131">
        <f>'[1]Bāriņtiesa'!E22</f>
        <v>10588</v>
      </c>
      <c r="D311" s="131">
        <f>'[1]Bāriņtiesa'!F22</f>
        <v>10611</v>
      </c>
      <c r="E311" s="131">
        <f>'[1]Bāriņtiesa'!G22</f>
        <v>10739</v>
      </c>
      <c r="F311" s="162">
        <f t="shared" si="10"/>
        <v>0.37513903094731077</v>
      </c>
    </row>
    <row r="312" spans="1:6" s="123" customFormat="1" ht="27" customHeight="1">
      <c r="A312" s="130" t="s">
        <v>232</v>
      </c>
      <c r="B312" s="131">
        <f>'[1]Bāriņtiesa'!D27</f>
        <v>2785</v>
      </c>
      <c r="C312" s="131">
        <f>'[1]Bāriņtiesa'!E27</f>
        <v>2785</v>
      </c>
      <c r="D312" s="131">
        <f>'[1]Bāriņtiesa'!F27</f>
        <v>2781</v>
      </c>
      <c r="E312" s="131">
        <f>'[1]Bāriņtiesa'!G27</f>
        <v>2820</v>
      </c>
      <c r="F312" s="162">
        <f t="shared" si="10"/>
        <v>0.09850936467747613</v>
      </c>
    </row>
    <row r="313" spans="1:6" s="123" customFormat="1" ht="12.75">
      <c r="A313" s="130" t="s">
        <v>233</v>
      </c>
      <c r="B313" s="131">
        <f>'[1]Bāriņtiesa'!D32</f>
        <v>962</v>
      </c>
      <c r="C313" s="131">
        <f>'[1]Bāriņtiesa'!E32</f>
        <v>362</v>
      </c>
      <c r="D313" s="131">
        <f>'[1]Bāriņtiesa'!F32</f>
        <v>256</v>
      </c>
      <c r="E313" s="131">
        <f>'[1]Bāriņtiesa'!H32</f>
        <v>305</v>
      </c>
      <c r="F313" s="162">
        <f t="shared" si="10"/>
        <v>0.010654381640649016</v>
      </c>
    </row>
    <row r="314" spans="1:6" s="123" customFormat="1" ht="12.75">
      <c r="A314" s="130" t="s">
        <v>234</v>
      </c>
      <c r="B314" s="131">
        <f>'[1]Bāriņtiesa'!D36</f>
        <v>359</v>
      </c>
      <c r="C314" s="131">
        <f>'[1]Bāriņtiesa'!E36</f>
        <v>1267</v>
      </c>
      <c r="D314" s="131">
        <f>'[1]Bāriņtiesa'!F36</f>
        <v>838</v>
      </c>
      <c r="E314" s="131">
        <f>'[1]Bāriņtiesa'!G36</f>
        <v>1043</v>
      </c>
      <c r="F314" s="162">
        <f t="shared" si="10"/>
        <v>0.036434491971137455</v>
      </c>
    </row>
    <row r="315" spans="1:6" s="123" customFormat="1" ht="15" customHeight="1">
      <c r="A315" s="130" t="s">
        <v>235</v>
      </c>
      <c r="B315" s="131">
        <f>'[1]Bāriņtiesa'!D47</f>
        <v>506</v>
      </c>
      <c r="C315" s="131">
        <f>'[1]Bāriņtiesa'!E47</f>
        <v>721</v>
      </c>
      <c r="D315" s="131">
        <f>'[1]Bāriņtiesa'!F47</f>
        <v>663</v>
      </c>
      <c r="E315" s="131">
        <f>'[1]Bāriņtiesa'!H47</f>
        <v>610</v>
      </c>
      <c r="F315" s="162">
        <f t="shared" si="10"/>
        <v>0.02130876328129803</v>
      </c>
    </row>
    <row r="316" spans="1:6" s="123" customFormat="1" ht="12.75">
      <c r="A316" s="130" t="s">
        <v>249</v>
      </c>
      <c r="B316" s="131">
        <f>'[1]Bāriņtiesa'!D52</f>
        <v>215</v>
      </c>
      <c r="C316" s="131">
        <f>'[1]Bāriņtiesa'!E52</f>
        <v>0</v>
      </c>
      <c r="D316" s="131">
        <f>'[1]Bāriņtiesa'!F52</f>
        <v>0</v>
      </c>
      <c r="E316" s="131">
        <f>'[1]Bāriņtiesa'!G52</f>
        <v>0</v>
      </c>
      <c r="F316" s="162">
        <f t="shared" si="10"/>
        <v>0</v>
      </c>
    </row>
    <row r="317" spans="1:6" s="147" customFormat="1" ht="15.75" customHeight="1">
      <c r="A317" s="127" t="s">
        <v>182</v>
      </c>
      <c r="B317" s="148">
        <f>B318+B319</f>
        <v>39260</v>
      </c>
      <c r="C317" s="148">
        <f>C318+C319</f>
        <v>39260</v>
      </c>
      <c r="D317" s="148">
        <f>D318+D319</f>
        <v>19670</v>
      </c>
      <c r="E317" s="148">
        <f>E318+E319</f>
        <v>30188</v>
      </c>
      <c r="F317" s="161">
        <f t="shared" si="10"/>
        <v>1.0545392556325002</v>
      </c>
    </row>
    <row r="318" spans="1:6" s="147" customFormat="1" ht="15" customHeight="1">
      <c r="A318" s="253" t="s">
        <v>283</v>
      </c>
      <c r="B318" s="255">
        <f>'[1]Atbalsts ģimenēm ar bērniem'!D19</f>
        <v>39260</v>
      </c>
      <c r="C318" s="255">
        <f>'[1]Atbalsts ģimenēm ar bērniem'!D19</f>
        <v>39260</v>
      </c>
      <c r="D318" s="255">
        <f>'[1]Atbalsts ģimenēm ar bērniem'!E19</f>
        <v>19670</v>
      </c>
      <c r="E318" s="255">
        <f>'[1]Atbalsts ģimenēm ar bērniem'!G19</f>
        <v>30188</v>
      </c>
      <c r="F318" s="162">
        <f t="shared" si="10"/>
        <v>1.0545392556325002</v>
      </c>
    </row>
    <row r="319" spans="1:6" s="147" customFormat="1" ht="0.75" customHeight="1">
      <c r="A319" s="254"/>
      <c r="B319" s="256"/>
      <c r="C319" s="256"/>
      <c r="D319" s="256"/>
      <c r="E319" s="256"/>
      <c r="F319" s="162">
        <f t="shared" si="10"/>
        <v>0</v>
      </c>
    </row>
    <row r="320" spans="1:6" s="147" customFormat="1" ht="25.5" customHeight="1">
      <c r="A320" s="127" t="s">
        <v>183</v>
      </c>
      <c r="B320" s="128">
        <f>SUM(B321)</f>
        <v>13000</v>
      </c>
      <c r="C320" s="128">
        <f>SUM(C321)</f>
        <v>13000</v>
      </c>
      <c r="D320" s="128">
        <f>SUM(D321)</f>
        <v>0</v>
      </c>
      <c r="E320" s="128">
        <f>SUM(E321)</f>
        <v>13000</v>
      </c>
      <c r="F320" s="161">
        <f t="shared" si="10"/>
        <v>0.4541211846834006</v>
      </c>
    </row>
    <row r="321" spans="1:6" s="147" customFormat="1" ht="15" customHeight="1">
      <c r="A321" s="130" t="s">
        <v>284</v>
      </c>
      <c r="B321" s="131">
        <v>13000</v>
      </c>
      <c r="C321" s="131">
        <v>13000</v>
      </c>
      <c r="D321" s="164" t="s">
        <v>184</v>
      </c>
      <c r="E321" s="164">
        <v>13000</v>
      </c>
      <c r="F321" s="162">
        <f t="shared" si="10"/>
        <v>0.4541211846834006</v>
      </c>
    </row>
    <row r="322" spans="1:6" s="147" customFormat="1" ht="25.5">
      <c r="A322" s="127" t="s">
        <v>285</v>
      </c>
      <c r="B322" s="136">
        <f>SUM(B323)</f>
        <v>2400</v>
      </c>
      <c r="C322" s="136">
        <f>SUM(C323)</f>
        <v>2400</v>
      </c>
      <c r="D322" s="136">
        <f>SUM(D323)</f>
        <v>148</v>
      </c>
      <c r="E322" s="136">
        <f>SUM(E323)</f>
        <v>2430</v>
      </c>
      <c r="F322" s="161">
        <f t="shared" si="10"/>
        <v>0.08488572913697413</v>
      </c>
    </row>
    <row r="323" spans="1:6" s="147" customFormat="1" ht="12.75">
      <c r="A323" s="130" t="s">
        <v>265</v>
      </c>
      <c r="B323" s="131">
        <f>'[1]Maksājumi citām pašv soc. pak.'!C19</f>
        <v>2400</v>
      </c>
      <c r="C323" s="131">
        <f>'[1]Maksājumi citām pašv soc. pak.'!C19</f>
        <v>2400</v>
      </c>
      <c r="D323" s="131">
        <f>'[1]Maksājumi citām pašv soc. pak.'!D19</f>
        <v>148</v>
      </c>
      <c r="E323" s="131">
        <f>'[1]Maksājumi citām pašv soc. pak.'!E19</f>
        <v>2430</v>
      </c>
      <c r="F323" s="162">
        <f t="shared" si="10"/>
        <v>0.08488572913697413</v>
      </c>
    </row>
    <row r="324" spans="1:6" s="147" customFormat="1" ht="12.75">
      <c r="A324" s="127" t="s">
        <v>286</v>
      </c>
      <c r="B324" s="136">
        <f>SUM(B325:B327)</f>
        <v>210</v>
      </c>
      <c r="C324" s="136">
        <f>SUM(C325:C327)</f>
        <v>210</v>
      </c>
      <c r="D324" s="136">
        <f>SUM(D325:D327)</f>
        <v>170</v>
      </c>
      <c r="E324" s="136">
        <f>SUM(E325:E327)</f>
        <v>674</v>
      </c>
      <c r="F324" s="161">
        <f t="shared" si="10"/>
        <v>0.023544436805893236</v>
      </c>
    </row>
    <row r="325" spans="1:6" s="147" customFormat="1" ht="12.75">
      <c r="A325" s="130" t="s">
        <v>234</v>
      </c>
      <c r="B325" s="131">
        <f>'[1]Atbalsts soc.biedrībām'!D16</f>
        <v>110</v>
      </c>
      <c r="C325" s="131">
        <f>'[1]Atbalsts soc.biedrībām'!E16</f>
        <v>210</v>
      </c>
      <c r="D325" s="131">
        <f>'[1]Atbalsts soc.biedrībām'!F16</f>
        <v>170</v>
      </c>
      <c r="E325" s="131">
        <f>'[1]Atbalsts soc.biedrībām'!G16</f>
        <v>270</v>
      </c>
      <c r="F325" s="162">
        <f t="shared" si="10"/>
        <v>0.009431747681886014</v>
      </c>
    </row>
    <row r="326" spans="1:6" s="147" customFormat="1" ht="25.5">
      <c r="A326" s="130" t="s">
        <v>267</v>
      </c>
      <c r="B326" s="131">
        <f>'[1]Atbalsts soc.biedrībām'!D19</f>
        <v>100</v>
      </c>
      <c r="C326" s="131">
        <f>'[1]Atbalsts soc.biedrībām'!E19</f>
        <v>0</v>
      </c>
      <c r="D326" s="131">
        <f>'[1]Atbalsts soc.biedrībām'!F19</f>
        <v>0</v>
      </c>
      <c r="E326" s="131">
        <f>'[1]Atbalsts soc.biedrībām'!G19</f>
        <v>170</v>
      </c>
      <c r="F326" s="132">
        <f t="shared" si="10"/>
        <v>0.005938507799706009</v>
      </c>
    </row>
    <row r="327" spans="1:6" s="141" customFormat="1" ht="15.75" customHeight="1">
      <c r="A327" s="130" t="s">
        <v>268</v>
      </c>
      <c r="B327" s="131">
        <v>0</v>
      </c>
      <c r="C327" s="131">
        <v>0</v>
      </c>
      <c r="D327" s="165">
        <v>0</v>
      </c>
      <c r="E327" s="165">
        <f>'[1]Atbalsts soc.biedrībām'!H21</f>
        <v>234</v>
      </c>
      <c r="F327" s="132">
        <f t="shared" si="10"/>
        <v>0.008174181324301212</v>
      </c>
    </row>
    <row r="328" spans="1:6" s="141" customFormat="1" ht="25.5" customHeight="1">
      <c r="A328" s="127" t="s">
        <v>287</v>
      </c>
      <c r="B328" s="134">
        <f>SUM(B329:B334)</f>
        <v>0</v>
      </c>
      <c r="C328" s="134">
        <f>SUM(C329:C334)</f>
        <v>5154</v>
      </c>
      <c r="D328" s="134">
        <f>SUM(D329:D334)</f>
        <v>5127</v>
      </c>
      <c r="E328" s="134">
        <f>SUM(E329:E334)</f>
        <v>33</v>
      </c>
      <c r="F328" s="129">
        <f t="shared" si="10"/>
        <v>0.0011527691611194018</v>
      </c>
    </row>
    <row r="329" spans="1:6" s="141" customFormat="1" ht="15.75" customHeight="1">
      <c r="A329" s="130" t="s">
        <v>231</v>
      </c>
      <c r="B329" s="131">
        <v>0</v>
      </c>
      <c r="C329" s="131">
        <v>3172</v>
      </c>
      <c r="D329" s="165">
        <v>3172</v>
      </c>
      <c r="E329" s="165">
        <f>'[1]deinstitucionalizācija'!H22</f>
        <v>27</v>
      </c>
      <c r="F329" s="132">
        <f t="shared" si="10"/>
        <v>0.0009431747681886013</v>
      </c>
    </row>
    <row r="330" spans="1:6" s="141" customFormat="1" ht="25.5" customHeight="1">
      <c r="A330" s="130" t="s">
        <v>232</v>
      </c>
      <c r="B330" s="131">
        <v>0</v>
      </c>
      <c r="C330" s="131">
        <v>748</v>
      </c>
      <c r="D330" s="143">
        <v>748</v>
      </c>
      <c r="E330" s="143">
        <f>'[1]deinstitucionalizācija'!H24</f>
        <v>6</v>
      </c>
      <c r="F330" s="132">
        <f t="shared" si="10"/>
        <v>0.00020959439293080032</v>
      </c>
    </row>
    <row r="331" spans="1:6" s="141" customFormat="1" ht="15.75" customHeight="1">
      <c r="A331" s="130" t="s">
        <v>233</v>
      </c>
      <c r="B331" s="131">
        <v>0</v>
      </c>
      <c r="C331" s="131">
        <v>340</v>
      </c>
      <c r="D331" s="165">
        <v>340</v>
      </c>
      <c r="E331" s="165">
        <v>0</v>
      </c>
      <c r="F331" s="132">
        <f t="shared" si="10"/>
        <v>0</v>
      </c>
    </row>
    <row r="332" spans="1:6" s="147" customFormat="1" ht="15" customHeight="1">
      <c r="A332" s="130" t="s">
        <v>234</v>
      </c>
      <c r="B332" s="131">
        <v>0</v>
      </c>
      <c r="C332" s="131">
        <v>0</v>
      </c>
      <c r="D332" s="165">
        <v>0</v>
      </c>
      <c r="E332" s="165">
        <v>0</v>
      </c>
      <c r="F332" s="132">
        <f t="shared" si="10"/>
        <v>0</v>
      </c>
    </row>
    <row r="333" spans="1:6" s="147" customFormat="1" ht="27" customHeight="1">
      <c r="A333" s="130" t="s">
        <v>235</v>
      </c>
      <c r="B333" s="131">
        <v>0</v>
      </c>
      <c r="C333" s="131">
        <v>348</v>
      </c>
      <c r="D333" s="165">
        <v>321</v>
      </c>
      <c r="E333" s="165">
        <v>0</v>
      </c>
      <c r="F333" s="132">
        <f t="shared" si="10"/>
        <v>0</v>
      </c>
    </row>
    <row r="334" spans="1:6" s="147" customFormat="1" ht="15" customHeight="1">
      <c r="A334" s="130" t="s">
        <v>249</v>
      </c>
      <c r="B334" s="131">
        <v>0</v>
      </c>
      <c r="C334" s="131">
        <v>546</v>
      </c>
      <c r="D334" s="165">
        <v>546</v>
      </c>
      <c r="E334" s="165">
        <v>0</v>
      </c>
      <c r="F334" s="132">
        <f t="shared" si="10"/>
        <v>0</v>
      </c>
    </row>
    <row r="335" spans="1:6" s="147" customFormat="1" ht="14.25">
      <c r="A335" s="139" t="s">
        <v>188</v>
      </c>
      <c r="B335" s="166">
        <f>SUM(B277,B280,B289,B296,B300,B310,B317,B320,B322,B324,B328)</f>
        <v>445831</v>
      </c>
      <c r="C335" s="166">
        <f>SUM(C277,C280,C289,C296,C300,C310,C317,C320,C322,C324,C328)</f>
        <v>457546</v>
      </c>
      <c r="D335" s="166">
        <f>SUM(D277,D280,D289,D296,D300,D310,D317,D320,D322,D324,D328)</f>
        <v>371815</v>
      </c>
      <c r="E335" s="166">
        <f>SUM(E277,E280,E289,E296,E300,E310,E317,E320,E322,E324,E328)</f>
        <v>436057</v>
      </c>
      <c r="F335" s="129">
        <f t="shared" si="10"/>
        <v>15.232517033037665</v>
      </c>
    </row>
    <row r="336" spans="1:6" s="147" customFormat="1" ht="15.75">
      <c r="A336" s="167" t="s">
        <v>189</v>
      </c>
      <c r="B336" s="168">
        <f>SUM(B335,B276,B218,B136,B120,B86,B47)</f>
        <v>2452256</v>
      </c>
      <c r="C336" s="168">
        <f>SUM(C335,C276,C218,C136,C120,C86,C47)</f>
        <v>2711122</v>
      </c>
      <c r="D336" s="168">
        <f>SUM(D335,D276,D218,D136,D120,D86,D47)</f>
        <v>2373026</v>
      </c>
      <c r="E336" s="168">
        <f>SUM(E335,E276,E218,E136,E120,E86,E47)</f>
        <v>2862672</v>
      </c>
      <c r="F336" s="168">
        <f>SUM(F335,F276,F218,F136,F120,F86,F47)</f>
        <v>100</v>
      </c>
    </row>
    <row r="337" spans="1:6" s="123" customFormat="1" ht="38.25" customHeight="1">
      <c r="A337" s="126" t="s">
        <v>118</v>
      </c>
      <c r="B337" s="126" t="s">
        <v>227</v>
      </c>
      <c r="C337" s="126" t="s">
        <v>228</v>
      </c>
      <c r="D337" s="126" t="s">
        <v>229</v>
      </c>
      <c r="E337" s="126" t="s">
        <v>17</v>
      </c>
      <c r="F337" s="126"/>
    </row>
    <row r="338" spans="1:6" s="147" customFormat="1" ht="14.25">
      <c r="A338" s="139" t="s">
        <v>190</v>
      </c>
      <c r="B338" s="169"/>
      <c r="C338" s="169"/>
      <c r="D338" s="169"/>
      <c r="E338" s="169"/>
      <c r="F338" s="169"/>
    </row>
    <row r="339" spans="1:8" s="98" customFormat="1" ht="15">
      <c r="A339" s="83" t="s">
        <v>191</v>
      </c>
      <c r="B339" s="53">
        <v>-17241</v>
      </c>
      <c r="C339" s="53">
        <v>36568</v>
      </c>
      <c r="D339" s="53">
        <v>36570</v>
      </c>
      <c r="E339" s="53">
        <v>137684</v>
      </c>
      <c r="F339" s="53"/>
      <c r="G339" s="170"/>
      <c r="H339" s="171"/>
    </row>
    <row r="340" spans="1:8" ht="12.75">
      <c r="A340" s="99" t="s">
        <v>192</v>
      </c>
      <c r="B340" s="34">
        <v>0</v>
      </c>
      <c r="C340" s="34">
        <v>53809</v>
      </c>
      <c r="D340" s="34">
        <v>53809</v>
      </c>
      <c r="E340" s="34">
        <f>SUM(E341:E343)</f>
        <v>161414</v>
      </c>
      <c r="F340" s="101" t="s">
        <v>193</v>
      </c>
      <c r="G340" s="172"/>
      <c r="H340" s="173"/>
    </row>
    <row r="341" spans="1:8" ht="27.75" customHeight="1">
      <c r="A341" s="77" t="s">
        <v>194</v>
      </c>
      <c r="B341" s="22">
        <v>0</v>
      </c>
      <c r="C341" s="22">
        <v>53809</v>
      </c>
      <c r="D341" s="22">
        <v>53809</v>
      </c>
      <c r="E341" s="22">
        <v>0</v>
      </c>
      <c r="F341" s="174" t="s">
        <v>195</v>
      </c>
      <c r="G341" s="175"/>
      <c r="H341" s="173"/>
    </row>
    <row r="342" spans="1:8" ht="36.75" customHeight="1">
      <c r="A342" s="77" t="s">
        <v>288</v>
      </c>
      <c r="B342" s="22">
        <v>0</v>
      </c>
      <c r="C342" s="22">
        <v>0</v>
      </c>
      <c r="D342" s="22">
        <v>0</v>
      </c>
      <c r="E342" s="22">
        <v>62525</v>
      </c>
      <c r="F342" s="174" t="s">
        <v>197</v>
      </c>
      <c r="G342" s="175"/>
      <c r="H342" s="173"/>
    </row>
    <row r="343" spans="1:8" ht="18" customHeight="1">
      <c r="A343" s="77" t="s">
        <v>198</v>
      </c>
      <c r="B343" s="22">
        <v>0</v>
      </c>
      <c r="C343" s="22">
        <v>0</v>
      </c>
      <c r="D343" s="22">
        <v>0</v>
      </c>
      <c r="E343" s="22">
        <v>98889</v>
      </c>
      <c r="F343" s="174" t="s">
        <v>199</v>
      </c>
      <c r="G343" s="175"/>
      <c r="H343" s="173"/>
    </row>
    <row r="344" spans="1:7" s="141" customFormat="1" ht="13.5" customHeight="1">
      <c r="A344" s="99" t="s">
        <v>200</v>
      </c>
      <c r="B344" s="34">
        <f>SUM(B345:B350)</f>
        <v>-17241</v>
      </c>
      <c r="C344" s="34">
        <f>SUM(C345:C350)</f>
        <v>-17241</v>
      </c>
      <c r="D344" s="34">
        <f>SUM(D345:D350)</f>
        <v>-17239</v>
      </c>
      <c r="E344" s="34">
        <f>SUM(E345:E350)</f>
        <v>-23730</v>
      </c>
      <c r="F344" s="101" t="s">
        <v>193</v>
      </c>
      <c r="G344" s="176"/>
    </row>
    <row r="345" spans="1:7" s="147" customFormat="1" ht="16.5" customHeight="1">
      <c r="A345" s="77" t="s">
        <v>201</v>
      </c>
      <c r="B345" s="33">
        <v>-3022</v>
      </c>
      <c r="C345" s="33">
        <v>-3022</v>
      </c>
      <c r="D345" s="33">
        <v>-3022</v>
      </c>
      <c r="E345" s="33">
        <v>-3022</v>
      </c>
      <c r="F345" s="101" t="s">
        <v>202</v>
      </c>
      <c r="G345" s="176"/>
    </row>
    <row r="346" spans="1:7" s="147" customFormat="1" ht="16.5" customHeight="1">
      <c r="A346" s="77" t="s">
        <v>203</v>
      </c>
      <c r="B346" s="33">
        <v>0</v>
      </c>
      <c r="C346" s="33">
        <v>0</v>
      </c>
      <c r="D346" s="33">
        <v>0</v>
      </c>
      <c r="E346" s="33">
        <v>-5009</v>
      </c>
      <c r="F346" s="101" t="s">
        <v>204</v>
      </c>
      <c r="G346" s="176"/>
    </row>
    <row r="347" spans="1:7" s="141" customFormat="1" ht="17.25" customHeight="1">
      <c r="A347" s="77" t="s">
        <v>205</v>
      </c>
      <c r="B347" s="33">
        <v>-3375</v>
      </c>
      <c r="C347" s="33">
        <v>-3375</v>
      </c>
      <c r="D347" s="33">
        <v>-3375</v>
      </c>
      <c r="E347" s="33">
        <v>-3375</v>
      </c>
      <c r="F347" s="101" t="s">
        <v>206</v>
      </c>
      <c r="G347" s="176"/>
    </row>
    <row r="348" spans="1:7" s="141" customFormat="1" ht="18.75" customHeight="1">
      <c r="A348" s="77" t="s">
        <v>207</v>
      </c>
      <c r="B348" s="33">
        <v>-6404</v>
      </c>
      <c r="C348" s="33">
        <v>-6404</v>
      </c>
      <c r="D348" s="33">
        <v>-6403</v>
      </c>
      <c r="E348" s="33">
        <v>-6403</v>
      </c>
      <c r="F348" s="101" t="s">
        <v>208</v>
      </c>
      <c r="G348" s="176"/>
    </row>
    <row r="349" spans="1:7" s="141" customFormat="1" ht="18.75" customHeight="1">
      <c r="A349" s="77" t="s">
        <v>209</v>
      </c>
      <c r="B349" s="33">
        <v>-4440</v>
      </c>
      <c r="C349" s="33">
        <v>-4440</v>
      </c>
      <c r="D349" s="33">
        <v>-4439</v>
      </c>
      <c r="E349" s="33">
        <v>-4439</v>
      </c>
      <c r="F349" s="101" t="s">
        <v>210</v>
      </c>
      <c r="G349" s="176"/>
    </row>
    <row r="350" spans="1:7" s="141" customFormat="1" ht="19.5" customHeight="1">
      <c r="A350" s="77" t="s">
        <v>211</v>
      </c>
      <c r="B350" s="33">
        <v>0</v>
      </c>
      <c r="C350" s="33">
        <v>0</v>
      </c>
      <c r="D350" s="33">
        <v>0</v>
      </c>
      <c r="E350" s="33">
        <v>-1482</v>
      </c>
      <c r="F350" s="101" t="s">
        <v>212</v>
      </c>
      <c r="G350" s="176"/>
    </row>
    <row r="351" spans="1:6" s="141" customFormat="1" ht="17.25" customHeight="1">
      <c r="A351" s="177" t="s">
        <v>213</v>
      </c>
      <c r="B351" s="178">
        <f>SUM(B352:B353)</f>
        <v>0</v>
      </c>
      <c r="C351" s="144">
        <f>SUM(C352:C353)</f>
        <v>-7720</v>
      </c>
      <c r="D351" s="144">
        <f>SUM(D352:D353)</f>
        <v>-7720</v>
      </c>
      <c r="E351" s="144">
        <f>SUM(E352:E353)</f>
        <v>-62525</v>
      </c>
      <c r="F351" s="179"/>
    </row>
    <row r="352" spans="1:6" s="141" customFormat="1" ht="25.5" customHeight="1">
      <c r="A352" s="77" t="s">
        <v>289</v>
      </c>
      <c r="B352" s="180">
        <v>0</v>
      </c>
      <c r="C352" s="146">
        <v>-7720</v>
      </c>
      <c r="D352" s="181">
        <v>-7720</v>
      </c>
      <c r="E352" s="180">
        <v>0</v>
      </c>
      <c r="F352" s="182"/>
    </row>
    <row r="353" spans="1:6" s="141" customFormat="1" ht="28.5" customHeight="1">
      <c r="A353" s="77" t="s">
        <v>215</v>
      </c>
      <c r="B353" s="180">
        <v>0</v>
      </c>
      <c r="C353" s="146">
        <v>0</v>
      </c>
      <c r="D353" s="146">
        <v>0</v>
      </c>
      <c r="E353" s="180">
        <v>-62525</v>
      </c>
      <c r="F353" s="183"/>
    </row>
    <row r="354" spans="1:6" s="141" customFormat="1" ht="15" customHeight="1">
      <c r="A354" s="184"/>
      <c r="B354" s="185"/>
      <c r="C354" s="185"/>
      <c r="D354" s="186"/>
      <c r="E354" s="186"/>
      <c r="F354" s="185"/>
    </row>
    <row r="355" spans="1:6" s="141" customFormat="1" ht="15" customHeight="1">
      <c r="A355" s="184"/>
      <c r="B355" s="185"/>
      <c r="C355" s="185"/>
      <c r="D355" s="186"/>
      <c r="E355" s="186"/>
      <c r="F355" s="185"/>
    </row>
    <row r="356" spans="1:6" s="147" customFormat="1" ht="13.5" customHeight="1">
      <c r="A356" s="187" t="s">
        <v>216</v>
      </c>
      <c r="B356" s="188">
        <f>SUM(B336-B339)</f>
        <v>2469497</v>
      </c>
      <c r="C356" s="188">
        <f>SUM(C336-C339-C351)</f>
        <v>2682274</v>
      </c>
      <c r="D356" s="188">
        <f>SUM(D336-D339-D351)</f>
        <v>2344176</v>
      </c>
      <c r="E356" s="188">
        <f>SUM(E336-E339-E351)</f>
        <v>2787513</v>
      </c>
      <c r="F356" s="188"/>
    </row>
    <row r="357" spans="1:6" s="147" customFormat="1" ht="13.5" customHeight="1">
      <c r="A357" s="189" t="s">
        <v>290</v>
      </c>
      <c r="B357" s="190">
        <f>'[2]IENEMUMI'!C7+'[2]IENEMUMI'!C92-B356</f>
        <v>67270</v>
      </c>
      <c r="C357" s="190">
        <f>'[2]IENEMUMI'!D7+'[2]IENEMUMI'!D92-C356</f>
        <v>55438</v>
      </c>
      <c r="D357" s="190">
        <f>'[2]IENEMUMI'!E7+'[2]IENEMUMI'!E92-D356</f>
        <v>414607</v>
      </c>
      <c r="E357" s="190">
        <f>414059+'[1]IENEMUMI'!G102-E356</f>
        <v>98257</v>
      </c>
      <c r="F357" s="190"/>
    </row>
    <row r="358" spans="1:6" s="147" customFormat="1" ht="13.5" customHeight="1">
      <c r="A358" s="191"/>
      <c r="B358" s="73"/>
      <c r="C358" s="73"/>
      <c r="D358" s="192"/>
      <c r="E358" s="192"/>
      <c r="F358" s="73"/>
    </row>
    <row r="359" spans="1:6" s="147" customFormat="1" ht="13.5" customHeight="1">
      <c r="A359" s="191"/>
      <c r="B359" s="73"/>
      <c r="C359" s="73"/>
      <c r="D359" s="192"/>
      <c r="E359" s="192"/>
      <c r="F359" s="73"/>
    </row>
    <row r="360" spans="1:6" s="147" customFormat="1" ht="13.5" customHeight="1">
      <c r="A360" s="191"/>
      <c r="B360" s="73"/>
      <c r="C360" s="73"/>
      <c r="D360" s="192"/>
      <c r="E360" s="192"/>
      <c r="F360" s="73"/>
    </row>
    <row r="361" spans="1:6" s="147" customFormat="1" ht="13.5" customHeight="1">
      <c r="A361" s="191"/>
      <c r="B361" s="73"/>
      <c r="C361" s="73"/>
      <c r="D361" s="192"/>
      <c r="E361" s="192"/>
      <c r="F361" s="73"/>
    </row>
    <row r="362" spans="1:6" s="147" customFormat="1" ht="13.5" customHeight="1">
      <c r="A362" s="257" t="s">
        <v>291</v>
      </c>
      <c r="B362" s="248"/>
      <c r="C362" s="248"/>
      <c r="D362" s="248"/>
      <c r="E362" s="8"/>
      <c r="F362" s="2"/>
    </row>
    <row r="363" spans="1:6" s="147" customFormat="1" ht="13.5" customHeight="1">
      <c r="A363" s="50"/>
      <c r="B363"/>
      <c r="C363"/>
      <c r="D363"/>
      <c r="E363"/>
      <c r="F363" s="2"/>
    </row>
    <row r="364" spans="1:6" s="147" customFormat="1" ht="13.5" customHeight="1">
      <c r="A364" s="50"/>
      <c r="B364"/>
      <c r="C364"/>
      <c r="D364"/>
      <c r="E364"/>
      <c r="F364" s="2"/>
    </row>
    <row r="365" spans="1:6" s="147" customFormat="1" ht="42.75" customHeight="1">
      <c r="A365" s="193" t="s">
        <v>292</v>
      </c>
      <c r="B365" s="126" t="s">
        <v>227</v>
      </c>
      <c r="C365" s="126" t="s">
        <v>228</v>
      </c>
      <c r="D365" s="126" t="s">
        <v>229</v>
      </c>
      <c r="E365" s="126" t="s">
        <v>17</v>
      </c>
      <c r="F365" s="126" t="s">
        <v>293</v>
      </c>
    </row>
    <row r="366" spans="1:6" s="147" customFormat="1" ht="13.5" customHeight="1">
      <c r="A366" s="194" t="s">
        <v>231</v>
      </c>
      <c r="B366" s="47">
        <v>1112455</v>
      </c>
      <c r="C366" s="47">
        <v>1225382</v>
      </c>
      <c r="D366" s="22">
        <v>1158863</v>
      </c>
      <c r="E366" s="22">
        <v>1286202</v>
      </c>
      <c r="F366" s="103">
        <f>SUM(E366/$E$379*100)</f>
        <v>44.93012122939687</v>
      </c>
    </row>
    <row r="367" spans="1:6" s="147" customFormat="1" ht="26.25" customHeight="1">
      <c r="A367" s="194" t="s">
        <v>232</v>
      </c>
      <c r="B367" s="47">
        <v>295837</v>
      </c>
      <c r="C367" s="47">
        <v>323833</v>
      </c>
      <c r="D367" s="47">
        <v>304131</v>
      </c>
      <c r="E367" s="47">
        <v>345245</v>
      </c>
      <c r="F367" s="103">
        <f aca="true" t="shared" si="11" ref="F367:F378">SUM(E367/$E$379*100)</f>
        <v>12.060236031232359</v>
      </c>
    </row>
    <row r="368" spans="1:6" s="147" customFormat="1" ht="13.5" customHeight="1">
      <c r="A368" s="194" t="s">
        <v>233</v>
      </c>
      <c r="B368" s="47">
        <v>15009</v>
      </c>
      <c r="C368" s="47">
        <v>24235</v>
      </c>
      <c r="D368" s="22">
        <v>20232</v>
      </c>
      <c r="E368" s="22">
        <v>23736</v>
      </c>
      <c r="F368" s="103">
        <f t="shared" si="11"/>
        <v>0.8291554184342461</v>
      </c>
    </row>
    <row r="369" spans="1:6" s="147" customFormat="1" ht="13.5" customHeight="1">
      <c r="A369" s="195" t="s">
        <v>234</v>
      </c>
      <c r="B369" s="47">
        <v>493659</v>
      </c>
      <c r="C369" s="47">
        <v>494185</v>
      </c>
      <c r="D369" s="22">
        <v>381627</v>
      </c>
      <c r="E369" s="22">
        <v>483766</v>
      </c>
      <c r="F369" s="103">
        <f t="shared" si="11"/>
        <v>16.89910684842692</v>
      </c>
    </row>
    <row r="370" spans="1:6" s="147" customFormat="1" ht="15.75" customHeight="1">
      <c r="A370" s="194" t="s">
        <v>235</v>
      </c>
      <c r="B370" s="47">
        <v>224986</v>
      </c>
      <c r="C370" s="47">
        <v>230785</v>
      </c>
      <c r="D370" s="47">
        <v>202534</v>
      </c>
      <c r="E370" s="47">
        <v>257000</v>
      </c>
      <c r="F370" s="103">
        <f t="shared" si="11"/>
        <v>8.977626497202614</v>
      </c>
    </row>
    <row r="371" spans="1:6" s="147" customFormat="1" ht="13.5" customHeight="1">
      <c r="A371" s="194" t="s">
        <v>261</v>
      </c>
      <c r="B371" s="47">
        <v>2620</v>
      </c>
      <c r="C371" s="47">
        <v>2627</v>
      </c>
      <c r="D371" s="22">
        <v>2603</v>
      </c>
      <c r="E371" s="22">
        <v>2670</v>
      </c>
      <c r="F371" s="103">
        <f t="shared" si="11"/>
        <v>0.09326950485420614</v>
      </c>
    </row>
    <row r="372" spans="1:6" s="147" customFormat="1" ht="13.5" customHeight="1">
      <c r="A372" s="195" t="s">
        <v>294</v>
      </c>
      <c r="B372" s="47">
        <v>788</v>
      </c>
      <c r="C372" s="47">
        <v>1448</v>
      </c>
      <c r="D372" s="22">
        <v>1159</v>
      </c>
      <c r="E372" s="22">
        <v>1495</v>
      </c>
      <c r="F372" s="103">
        <f t="shared" si="11"/>
        <v>0.052223936238591076</v>
      </c>
    </row>
    <row r="373" spans="1:6" s="147" customFormat="1" ht="13.5" customHeight="1">
      <c r="A373" s="195" t="s">
        <v>295</v>
      </c>
      <c r="B373" s="47">
        <v>250</v>
      </c>
      <c r="C373" s="47">
        <v>6364</v>
      </c>
      <c r="D373" s="22">
        <v>5291</v>
      </c>
      <c r="E373" s="22">
        <v>31470</v>
      </c>
      <c r="F373" s="103">
        <f t="shared" si="11"/>
        <v>1.0993225909220476</v>
      </c>
    </row>
    <row r="374" spans="1:6" s="147" customFormat="1" ht="13.5" customHeight="1">
      <c r="A374" s="194" t="s">
        <v>296</v>
      </c>
      <c r="B374" s="47">
        <v>5000</v>
      </c>
      <c r="C374" s="47">
        <v>5000</v>
      </c>
      <c r="D374" s="22">
        <v>1961</v>
      </c>
      <c r="E374" s="22">
        <v>2400</v>
      </c>
      <c r="F374" s="103">
        <f t="shared" si="11"/>
        <v>0.08383775717232013</v>
      </c>
    </row>
    <row r="375" spans="1:6" s="147" customFormat="1" ht="13.5" customHeight="1">
      <c r="A375" s="194" t="s">
        <v>237</v>
      </c>
      <c r="B375" s="47">
        <v>0</v>
      </c>
      <c r="C375" s="47">
        <v>0</v>
      </c>
      <c r="D375" s="22">
        <v>0</v>
      </c>
      <c r="E375" s="22">
        <v>0</v>
      </c>
      <c r="F375" s="103">
        <f t="shared" si="11"/>
        <v>0</v>
      </c>
    </row>
    <row r="376" spans="1:6" s="147" customFormat="1" ht="13.5" customHeight="1">
      <c r="A376" s="196" t="s">
        <v>297</v>
      </c>
      <c r="B376" s="47">
        <v>129933</v>
      </c>
      <c r="C376" s="47">
        <v>221450</v>
      </c>
      <c r="D376" s="22">
        <v>172663</v>
      </c>
      <c r="E376" s="22">
        <v>259673</v>
      </c>
      <c r="F376" s="103">
        <f t="shared" si="11"/>
        <v>9.071000799253286</v>
      </c>
    </row>
    <row r="377" spans="1:6" s="147" customFormat="1" ht="25.5" customHeight="1">
      <c r="A377" s="197" t="s">
        <v>298</v>
      </c>
      <c r="B377" s="47">
        <v>105077</v>
      </c>
      <c r="C377" s="47">
        <v>109456</v>
      </c>
      <c r="D377" s="22">
        <v>76004</v>
      </c>
      <c r="E377" s="22">
        <v>100304</v>
      </c>
      <c r="F377" s="103">
        <f t="shared" si="11"/>
        <v>3.5038593314218325</v>
      </c>
    </row>
    <row r="378" spans="1:6" s="147" customFormat="1" ht="13.5" customHeight="1">
      <c r="A378" s="198" t="s">
        <v>299</v>
      </c>
      <c r="B378" s="47">
        <v>66642</v>
      </c>
      <c r="C378" s="47">
        <v>66905</v>
      </c>
      <c r="D378" s="22">
        <v>46506</v>
      </c>
      <c r="E378" s="22">
        <v>68711</v>
      </c>
      <c r="F378" s="103">
        <f t="shared" si="11"/>
        <v>2.400240055444703</v>
      </c>
    </row>
    <row r="379" spans="1:6" s="147" customFormat="1" ht="13.5" customHeight="1">
      <c r="A379" s="199" t="s">
        <v>300</v>
      </c>
      <c r="B379" s="34">
        <f>SUM(B366:B378)</f>
        <v>2452256</v>
      </c>
      <c r="C379" s="34">
        <f>SUM(C366:C378)</f>
        <v>2711670</v>
      </c>
      <c r="D379" s="34">
        <f>SUM(D366:D378)</f>
        <v>2373574</v>
      </c>
      <c r="E379" s="34">
        <f>SUM(E366:E378)</f>
        <v>2862672</v>
      </c>
      <c r="F379" s="200">
        <f>SUM(F366:F378)</f>
        <v>99.99999999999999</v>
      </c>
    </row>
  </sheetData>
  <sheetProtection/>
  <mergeCells count="15">
    <mergeCell ref="A362:D362"/>
    <mergeCell ref="D11:G11"/>
    <mergeCell ref="D12:G12"/>
    <mergeCell ref="D13:G13"/>
    <mergeCell ref="A14:F14"/>
    <mergeCell ref="A278:A279"/>
    <mergeCell ref="B278:B279"/>
    <mergeCell ref="D278:D279"/>
    <mergeCell ref="E278:E279"/>
    <mergeCell ref="F278:F279"/>
    <mergeCell ref="A318:A319"/>
    <mergeCell ref="B318:B319"/>
    <mergeCell ref="C318:C319"/>
    <mergeCell ref="D318:D319"/>
    <mergeCell ref="E318:E319"/>
  </mergeCells>
  <printOptions/>
  <pageMargins left="1.141732283464567" right="0.5905511811023623" top="0.1968503937007874" bottom="0.1968503937007874" header="0.5118110236220472" footer="0.31496062992125984"/>
  <pageSetup horizontalDpi="600" verticalDpi="600" orientation="landscape" paperSize="9" r:id="rId3"/>
  <rowBreaks count="1" manualBreakCount="1">
    <brk id="36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N62"/>
  <sheetViews>
    <sheetView tabSelected="1" zoomScale="136" zoomScaleNormal="136" zoomScalePageLayoutView="0" workbookViewId="0" topLeftCell="A1">
      <selection activeCell="H11" sqref="H11"/>
    </sheetView>
  </sheetViews>
  <sheetFormatPr defaultColWidth="9.140625" defaultRowHeight="12.75"/>
  <cols>
    <col min="1" max="1" width="42.57421875" style="201" customWidth="1"/>
    <col min="2" max="4" width="10.8515625" style="201" customWidth="1"/>
    <col min="5" max="5" width="9.140625" style="201" customWidth="1"/>
    <col min="6" max="6" width="9.7109375" style="201" customWidth="1"/>
    <col min="7" max="7" width="21.7109375" style="201" customWidth="1"/>
    <col min="8" max="16384" width="9.140625" style="201" customWidth="1"/>
  </cols>
  <sheetData>
    <row r="1" spans="4:7" ht="12.75">
      <c r="D1"/>
      <c r="E1" s="1"/>
      <c r="F1" s="1"/>
      <c r="G1" s="1" t="s">
        <v>301</v>
      </c>
    </row>
    <row r="2" spans="3:7" ht="12.75">
      <c r="C2" s="1"/>
      <c r="D2"/>
      <c r="E2" s="3"/>
      <c r="F2" s="3"/>
      <c r="G2" s="4" t="s">
        <v>1</v>
      </c>
    </row>
    <row r="3" spans="3:7" ht="12.75">
      <c r="C3" s="1"/>
      <c r="D3"/>
      <c r="E3" s="3"/>
      <c r="F3" s="3"/>
      <c r="G3" s="4" t="s">
        <v>2</v>
      </c>
    </row>
    <row r="4" spans="3:7" ht="12.75">
      <c r="C4" s="1"/>
      <c r="D4" s="269" t="s">
        <v>111</v>
      </c>
      <c r="E4" s="248"/>
      <c r="F4" s="248"/>
      <c r="G4" s="248"/>
    </row>
    <row r="5" spans="1:7" s="204" customFormat="1" ht="13.5" customHeight="1">
      <c r="A5" s="202"/>
      <c r="B5" s="203"/>
      <c r="C5" s="1"/>
      <c r="D5" s="269" t="s">
        <v>325</v>
      </c>
      <c r="E5" s="248"/>
      <c r="F5" s="248"/>
      <c r="G5" s="248"/>
    </row>
    <row r="6" spans="1:7" s="204" customFormat="1" ht="13.5" customHeight="1">
      <c r="A6" s="202"/>
      <c r="B6" s="203"/>
      <c r="C6" s="1"/>
      <c r="D6" s="4"/>
      <c r="E6" s="8"/>
      <c r="F6" s="8"/>
      <c r="G6" s="8"/>
    </row>
    <row r="7" spans="1:7" s="206" customFormat="1" ht="20.25" customHeight="1">
      <c r="A7" s="10" t="s">
        <v>302</v>
      </c>
      <c r="B7" s="205"/>
      <c r="C7" s="205"/>
      <c r="D7" s="1"/>
      <c r="E7" s="269"/>
      <c r="F7" s="269"/>
      <c r="G7" s="246"/>
    </row>
    <row r="8" spans="1:4" s="206" customFormat="1" ht="15" customHeight="1">
      <c r="A8" s="207" t="s">
        <v>303</v>
      </c>
      <c r="B8" s="205"/>
      <c r="C8" s="205"/>
      <c r="D8" s="205"/>
    </row>
    <row r="9" spans="1:4" s="206" customFormat="1" ht="15" customHeight="1">
      <c r="A9" s="207" t="s">
        <v>9</v>
      </c>
      <c r="B9" s="205"/>
      <c r="C9" s="205"/>
      <c r="D9" s="205"/>
    </row>
    <row r="10" spans="1:7" ht="15.75">
      <c r="A10" s="208" t="s">
        <v>304</v>
      </c>
      <c r="B10" s="209"/>
      <c r="C10" s="209"/>
      <c r="D10" s="209"/>
      <c r="E10" s="209"/>
      <c r="F10" s="209"/>
      <c r="G10" s="209"/>
    </row>
    <row r="11" spans="1:7" ht="38.25">
      <c r="A11" s="18" t="s">
        <v>305</v>
      </c>
      <c r="B11" s="18" t="s">
        <v>119</v>
      </c>
      <c r="C11" s="18" t="s">
        <v>120</v>
      </c>
      <c r="D11" s="18" t="s">
        <v>15</v>
      </c>
      <c r="E11" s="18" t="s">
        <v>16</v>
      </c>
      <c r="F11" s="18" t="s">
        <v>17</v>
      </c>
      <c r="G11" s="210" t="s">
        <v>306</v>
      </c>
    </row>
    <row r="12" spans="1:7" ht="12.75">
      <c r="A12" s="24" t="s">
        <v>307</v>
      </c>
      <c r="B12" s="34">
        <v>16605</v>
      </c>
      <c r="C12" s="34">
        <v>16605</v>
      </c>
      <c r="D12" s="34">
        <v>16605</v>
      </c>
      <c r="E12" s="34">
        <v>16753</v>
      </c>
      <c r="F12" s="34">
        <v>16753</v>
      </c>
      <c r="G12" s="211"/>
    </row>
    <row r="13" spans="1:7" ht="12.75">
      <c r="A13" s="99" t="s">
        <v>308</v>
      </c>
      <c r="B13" s="34">
        <f>SUM(B14:B14)</f>
        <v>82817</v>
      </c>
      <c r="C13" s="34">
        <f>SUM(C14:C14)</f>
        <v>82817</v>
      </c>
      <c r="D13" s="34">
        <f>SUM(D14:D14)</f>
        <v>82817</v>
      </c>
      <c r="E13" s="34">
        <f>SUM(E14:E14)</f>
        <v>82817</v>
      </c>
      <c r="F13" s="34">
        <f>SUM(F14:F14)</f>
        <v>82817</v>
      </c>
      <c r="G13" s="211"/>
    </row>
    <row r="14" spans="1:7" ht="12.75">
      <c r="A14" s="77" t="s">
        <v>309</v>
      </c>
      <c r="B14" s="22">
        <v>82817</v>
      </c>
      <c r="C14" s="22">
        <v>82817</v>
      </c>
      <c r="D14" s="22">
        <v>82817</v>
      </c>
      <c r="E14" s="22">
        <v>82817</v>
      </c>
      <c r="F14" s="22">
        <v>82817</v>
      </c>
      <c r="G14" s="211"/>
    </row>
    <row r="15" spans="1:7" ht="12.75">
      <c r="A15" s="99" t="s">
        <v>310</v>
      </c>
      <c r="B15" s="34">
        <f>SUM(B16,B17,B18,B19)</f>
        <v>99422</v>
      </c>
      <c r="C15" s="34">
        <f>SUM(C16,C17,C18,C19)</f>
        <v>99422</v>
      </c>
      <c r="D15" s="34">
        <f>SUM(D16,D17,D18,D19)</f>
        <v>82669</v>
      </c>
      <c r="E15" s="34">
        <f>SUM(E16,E17,E18,E19)</f>
        <v>99570</v>
      </c>
      <c r="F15" s="34">
        <f>SUM(F16,F17,F18,F19)</f>
        <v>99570</v>
      </c>
      <c r="G15" s="211"/>
    </row>
    <row r="16" spans="1:7" ht="12.75">
      <c r="A16" s="212" t="s">
        <v>311</v>
      </c>
      <c r="B16" s="213">
        <v>54505</v>
      </c>
      <c r="C16" s="213">
        <v>50769</v>
      </c>
      <c r="D16" s="213">
        <v>37621</v>
      </c>
      <c r="E16" s="213">
        <v>51860</v>
      </c>
      <c r="F16" s="213">
        <v>56860</v>
      </c>
      <c r="G16" s="267"/>
    </row>
    <row r="17" spans="1:7" ht="12.75">
      <c r="A17" s="212" t="s">
        <v>312</v>
      </c>
      <c r="B17" s="213">
        <v>8800</v>
      </c>
      <c r="C17" s="213">
        <v>8800</v>
      </c>
      <c r="D17" s="213">
        <v>6230</v>
      </c>
      <c r="E17" s="213">
        <v>5100</v>
      </c>
      <c r="F17" s="213">
        <v>100</v>
      </c>
      <c r="G17" s="268"/>
    </row>
    <row r="18" spans="1:7" ht="12.75">
      <c r="A18" s="214" t="s">
        <v>313</v>
      </c>
      <c r="B18" s="215">
        <v>36117</v>
      </c>
      <c r="C18" s="215">
        <v>39853</v>
      </c>
      <c r="D18" s="215">
        <v>38818</v>
      </c>
      <c r="E18" s="215">
        <v>40896</v>
      </c>
      <c r="F18" s="215">
        <v>40896</v>
      </c>
      <c r="G18" s="267"/>
    </row>
    <row r="19" spans="1:7" ht="12.75">
      <c r="A19" s="216" t="s">
        <v>314</v>
      </c>
      <c r="B19" s="36">
        <f>SUM(B20)</f>
        <v>0</v>
      </c>
      <c r="C19" s="36">
        <f>SUM(C20)</f>
        <v>0</v>
      </c>
      <c r="D19" s="36">
        <f>SUM(D20)</f>
        <v>0</v>
      </c>
      <c r="E19" s="36">
        <f>SUM(E20)</f>
        <v>1714</v>
      </c>
      <c r="F19" s="36">
        <f>SUM(F20)</f>
        <v>1714</v>
      </c>
      <c r="G19" s="268"/>
    </row>
    <row r="20" spans="1:7" ht="25.5">
      <c r="A20" s="217" t="s">
        <v>315</v>
      </c>
      <c r="B20" s="33">
        <v>0</v>
      </c>
      <c r="C20" s="218">
        <v>0</v>
      </c>
      <c r="D20" s="78">
        <v>0</v>
      </c>
      <c r="E20" s="33">
        <v>1714</v>
      </c>
      <c r="F20" s="33">
        <v>1714</v>
      </c>
      <c r="G20" s="219"/>
    </row>
    <row r="21" spans="1:7" ht="12.75">
      <c r="A21" s="99" t="s">
        <v>316</v>
      </c>
      <c r="B21" s="34">
        <f>SUM(B12+B13-B15)</f>
        <v>0</v>
      </c>
      <c r="C21" s="34">
        <f>SUM(C12+C13-C15)</f>
        <v>0</v>
      </c>
      <c r="D21" s="34">
        <f>SUM(D12+D13-D15)</f>
        <v>16753</v>
      </c>
      <c r="E21" s="34">
        <f>SUM(E12+E13-E15)</f>
        <v>0</v>
      </c>
      <c r="F21" s="34">
        <f>SUM(F12+F13-F15)</f>
        <v>0</v>
      </c>
      <c r="G21" s="220"/>
    </row>
    <row r="22" spans="1:7" ht="12.75">
      <c r="A22" s="221"/>
      <c r="B22" s="222"/>
      <c r="C22" s="222"/>
      <c r="D22" s="222"/>
      <c r="E22" s="222"/>
      <c r="F22" s="222"/>
      <c r="G22" s="223"/>
    </row>
    <row r="23" spans="1:7" ht="12.75">
      <c r="A23" s="221"/>
      <c r="B23" s="222"/>
      <c r="C23" s="222"/>
      <c r="D23" s="222"/>
      <c r="E23" s="222"/>
      <c r="F23" s="222"/>
      <c r="G23" s="223"/>
    </row>
    <row r="24" spans="1:7" ht="15.75">
      <c r="A24" s="270" t="s">
        <v>317</v>
      </c>
      <c r="B24" s="270"/>
      <c r="C24" s="271"/>
      <c r="D24" s="50"/>
      <c r="E24" s="50"/>
      <c r="F24" s="50"/>
      <c r="G24" s="224"/>
    </row>
    <row r="25" spans="1:7" ht="38.25">
      <c r="A25" s="18" t="s">
        <v>305</v>
      </c>
      <c r="B25" s="18" t="s">
        <v>13</v>
      </c>
      <c r="C25" s="18" t="s">
        <v>14</v>
      </c>
      <c r="D25" s="18" t="s">
        <v>15</v>
      </c>
      <c r="E25" s="18" t="s">
        <v>16</v>
      </c>
      <c r="F25" s="18" t="s">
        <v>17</v>
      </c>
      <c r="G25" s="225" t="s">
        <v>306</v>
      </c>
    </row>
    <row r="26" spans="1:7" ht="12.75">
      <c r="A26" s="99" t="s">
        <v>307</v>
      </c>
      <c r="B26" s="34">
        <v>20408</v>
      </c>
      <c r="C26" s="34">
        <v>20408</v>
      </c>
      <c r="D26" s="34">
        <v>20408</v>
      </c>
      <c r="E26" s="34">
        <v>17447</v>
      </c>
      <c r="F26" s="34">
        <v>17447</v>
      </c>
      <c r="G26" s="211"/>
    </row>
    <row r="27" spans="1:7" ht="12.75">
      <c r="A27" s="99" t="s">
        <v>318</v>
      </c>
      <c r="B27" s="34">
        <v>6000</v>
      </c>
      <c r="C27" s="34">
        <v>6000</v>
      </c>
      <c r="D27" s="34">
        <v>7819</v>
      </c>
      <c r="E27" s="34">
        <v>6000</v>
      </c>
      <c r="F27" s="34">
        <v>6000</v>
      </c>
      <c r="G27" s="211"/>
    </row>
    <row r="28" spans="1:7" ht="12.75">
      <c r="A28" s="212" t="s">
        <v>311</v>
      </c>
      <c r="B28" s="213">
        <v>4725</v>
      </c>
      <c r="C28" s="213">
        <v>7725</v>
      </c>
      <c r="D28" s="213">
        <v>5396</v>
      </c>
      <c r="E28" s="213">
        <v>7867</v>
      </c>
      <c r="F28" s="213">
        <v>7471</v>
      </c>
      <c r="G28" s="267"/>
    </row>
    <row r="29" spans="1:7" ht="12.75">
      <c r="A29" s="212" t="s">
        <v>312</v>
      </c>
      <c r="B29" s="213">
        <v>0</v>
      </c>
      <c r="C29" s="213">
        <v>0</v>
      </c>
      <c r="D29" s="213">
        <v>0</v>
      </c>
      <c r="E29" s="213">
        <v>0</v>
      </c>
      <c r="F29" s="213">
        <v>396</v>
      </c>
      <c r="G29" s="268"/>
    </row>
    <row r="30" spans="1:7" ht="12.75">
      <c r="A30" s="212" t="s">
        <v>319</v>
      </c>
      <c r="B30" s="226">
        <v>0</v>
      </c>
      <c r="C30" s="226">
        <v>5385</v>
      </c>
      <c r="D30" s="226">
        <v>5384</v>
      </c>
      <c r="E30" s="226">
        <v>0</v>
      </c>
      <c r="F30" s="226">
        <v>0</v>
      </c>
      <c r="G30" s="227"/>
    </row>
    <row r="31" spans="1:7" ht="12.75">
      <c r="A31" s="99" t="s">
        <v>189</v>
      </c>
      <c r="B31" s="34">
        <f>SUM(B28:B30)</f>
        <v>4725</v>
      </c>
      <c r="C31" s="34">
        <f>SUM(C28:C30)</f>
        <v>13110</v>
      </c>
      <c r="D31" s="34">
        <f>SUM(D28:D30)</f>
        <v>10780</v>
      </c>
      <c r="E31" s="34">
        <f>SUM(E28:E30)</f>
        <v>7867</v>
      </c>
      <c r="F31" s="34">
        <f>SUM(F28:F30)</f>
        <v>7867</v>
      </c>
      <c r="G31" s="211"/>
    </row>
    <row r="32" spans="1:7" ht="12.75">
      <c r="A32" s="99" t="s">
        <v>316</v>
      </c>
      <c r="B32" s="34">
        <f>SUM(B26+B27-B31)</f>
        <v>21683</v>
      </c>
      <c r="C32" s="34">
        <f>SUM(C26+C27-C31)</f>
        <v>13298</v>
      </c>
      <c r="D32" s="34">
        <f>SUM(D26+D27-D31)</f>
        <v>17447</v>
      </c>
      <c r="E32" s="34">
        <f>SUM(E26+E27-E31)</f>
        <v>15580</v>
      </c>
      <c r="F32" s="34">
        <f>SUM(F26+F27-F31)</f>
        <v>15580</v>
      </c>
      <c r="G32" s="211"/>
    </row>
    <row r="33" spans="1:7" ht="16.5" customHeight="1">
      <c r="A33" s="221"/>
      <c r="B33" s="222"/>
      <c r="C33" s="222"/>
      <c r="D33" s="222"/>
      <c r="E33" s="222"/>
      <c r="F33" s="222"/>
      <c r="G33" s="223"/>
    </row>
    <row r="34" spans="5:248" ht="12.75"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</row>
    <row r="35" spans="1:4" s="204" customFormat="1" ht="18" customHeight="1">
      <c r="A35" s="228" t="s">
        <v>320</v>
      </c>
      <c r="B35" s="229"/>
      <c r="C35" s="229"/>
      <c r="D35" s="229"/>
    </row>
    <row r="36" spans="1:248" s="204" customFormat="1" ht="15.75">
      <c r="A36" s="230" t="s">
        <v>303</v>
      </c>
      <c r="B36" s="229"/>
      <c r="C36" s="229"/>
      <c r="D36" s="229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1"/>
      <c r="HJ36" s="201"/>
      <c r="HK36" s="201"/>
      <c r="HL36" s="201"/>
      <c r="HM36" s="201"/>
      <c r="HN36" s="201"/>
      <c r="HO36" s="201"/>
      <c r="HP36" s="201"/>
      <c r="HQ36" s="201"/>
      <c r="HR36" s="201"/>
      <c r="HS36" s="201"/>
      <c r="HT36" s="201"/>
      <c r="HU36" s="201"/>
      <c r="HV36" s="201"/>
      <c r="HW36" s="201"/>
      <c r="HX36" s="201"/>
      <c r="HY36" s="201"/>
      <c r="HZ36" s="201"/>
      <c r="IA36" s="201"/>
      <c r="IB36" s="201"/>
      <c r="IC36" s="201"/>
      <c r="ID36" s="201"/>
      <c r="IE36" s="201"/>
      <c r="IF36" s="201"/>
      <c r="IG36" s="201"/>
      <c r="IH36" s="201"/>
      <c r="II36" s="201"/>
      <c r="IJ36" s="201"/>
      <c r="IK36" s="201"/>
      <c r="IL36" s="201"/>
      <c r="IM36" s="201"/>
      <c r="IN36" s="201"/>
    </row>
    <row r="37" spans="1:4" ht="15.75">
      <c r="A37" s="230" t="s">
        <v>9</v>
      </c>
      <c r="B37" s="229"/>
      <c r="C37" s="229"/>
      <c r="D37" s="229"/>
    </row>
    <row r="38" spans="1:7" s="204" customFormat="1" ht="42" customHeight="1">
      <c r="A38" s="231"/>
      <c r="B38" s="232" t="s">
        <v>321</v>
      </c>
      <c r="C38" s="233" t="s">
        <v>14</v>
      </c>
      <c r="D38" s="233" t="s">
        <v>15</v>
      </c>
      <c r="E38" s="233" t="s">
        <v>16</v>
      </c>
      <c r="F38" s="18" t="s">
        <v>17</v>
      </c>
      <c r="G38" s="234"/>
    </row>
    <row r="39" spans="1:7" s="204" customFormat="1" ht="13.5" customHeight="1">
      <c r="A39" s="235" t="s">
        <v>322</v>
      </c>
      <c r="B39" s="236">
        <v>628</v>
      </c>
      <c r="C39" s="236">
        <v>628</v>
      </c>
      <c r="D39" s="236">
        <v>628</v>
      </c>
      <c r="E39" s="236">
        <v>628</v>
      </c>
      <c r="F39" s="236">
        <v>628</v>
      </c>
      <c r="G39" s="237"/>
    </row>
    <row r="40" spans="1:7" s="204" customFormat="1" ht="13.5" customHeight="1">
      <c r="A40" s="235" t="s">
        <v>323</v>
      </c>
      <c r="B40" s="236">
        <v>0</v>
      </c>
      <c r="C40" s="236">
        <v>90</v>
      </c>
      <c r="D40" s="236">
        <v>90</v>
      </c>
      <c r="E40" s="236">
        <v>0</v>
      </c>
      <c r="F40" s="236">
        <v>0</v>
      </c>
      <c r="G40" s="237"/>
    </row>
    <row r="41" spans="1:7" s="204" customFormat="1" ht="13.5" customHeight="1">
      <c r="A41" s="235" t="s">
        <v>310</v>
      </c>
      <c r="B41" s="236">
        <v>0</v>
      </c>
      <c r="C41" s="236">
        <v>90</v>
      </c>
      <c r="D41" s="236">
        <v>90</v>
      </c>
      <c r="E41" s="236">
        <v>0</v>
      </c>
      <c r="F41" s="236">
        <v>0</v>
      </c>
      <c r="G41" s="237"/>
    </row>
    <row r="42" spans="1:7" ht="12.75">
      <c r="A42" s="235" t="s">
        <v>324</v>
      </c>
      <c r="B42" s="236">
        <v>628</v>
      </c>
      <c r="C42" s="236">
        <v>628</v>
      </c>
      <c r="D42" s="236">
        <v>628</v>
      </c>
      <c r="E42" s="236">
        <v>628</v>
      </c>
      <c r="F42" s="236">
        <v>628</v>
      </c>
      <c r="G42" s="237"/>
    </row>
    <row r="43" spans="1:4" s="240" customFormat="1" ht="15.75">
      <c r="A43" s="238"/>
      <c r="B43" s="239"/>
      <c r="C43" s="239"/>
      <c r="D43" s="239"/>
    </row>
    <row r="56" spans="1:4" ht="12.75">
      <c r="A56" s="241"/>
      <c r="B56" s="242"/>
      <c r="C56" s="242"/>
      <c r="D56" s="242"/>
    </row>
    <row r="57" spans="1:4" ht="18.75">
      <c r="A57" s="228"/>
      <c r="B57" s="229"/>
      <c r="C57" s="229"/>
      <c r="D57" s="229"/>
    </row>
    <row r="58" spans="1:4" ht="18.75">
      <c r="A58" s="228"/>
      <c r="B58" s="229"/>
      <c r="C58" s="229"/>
      <c r="D58" s="229"/>
    </row>
    <row r="59" spans="1:4" ht="15.75">
      <c r="A59" s="230"/>
      <c r="B59" s="229"/>
      <c r="C59" s="229"/>
      <c r="D59" s="229"/>
    </row>
    <row r="60" spans="1:4" ht="18.75">
      <c r="A60" s="243"/>
      <c r="B60" s="229"/>
      <c r="C60" s="229"/>
      <c r="D60" s="229"/>
    </row>
    <row r="61" spans="1:4" ht="18.75">
      <c r="A61" s="244"/>
      <c r="B61" s="229"/>
      <c r="C61" s="229"/>
      <c r="D61" s="229"/>
    </row>
    <row r="62" spans="1:4" ht="12.75">
      <c r="A62" s="238"/>
      <c r="B62" s="239"/>
      <c r="C62" s="239"/>
      <c r="D62" s="239"/>
    </row>
  </sheetData>
  <sheetProtection/>
  <mergeCells count="7">
    <mergeCell ref="A24:C24"/>
    <mergeCell ref="G28:G29"/>
    <mergeCell ref="D4:G4"/>
    <mergeCell ref="D5:G5"/>
    <mergeCell ref="E7:G7"/>
    <mergeCell ref="G16:G17"/>
    <mergeCell ref="G18:G19"/>
  </mergeCells>
  <printOptions/>
  <pageMargins left="0.5511811023622047" right="0" top="0.1968503937007874" bottom="0.1968503937007874" header="0.5118110236220472" footer="0.31496062992125984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</dc:creator>
  <cp:keywords/>
  <dc:description/>
  <cp:lastModifiedBy>Sandra</cp:lastModifiedBy>
  <cp:lastPrinted>2018-01-05T10:14:24Z</cp:lastPrinted>
  <dcterms:created xsi:type="dcterms:W3CDTF">2018-01-04T13:09:04Z</dcterms:created>
  <dcterms:modified xsi:type="dcterms:W3CDTF">2018-01-05T10:15:32Z</dcterms:modified>
  <cp:category/>
  <cp:version/>
  <cp:contentType/>
  <cp:contentStatus/>
</cp:coreProperties>
</file>